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45621"/>
</workbook>
</file>

<file path=xl/calcChain.xml><?xml version="1.0" encoding="utf-8"?>
<calcChain xmlns="http://schemas.openxmlformats.org/spreadsheetml/2006/main">
  <c r="E68" i="5" l="1"/>
  <c r="E69" i="5" s="1"/>
  <c r="F69" i="5" s="1"/>
  <c r="X63" i="5"/>
  <c r="T63" i="5"/>
  <c r="S63" i="5"/>
  <c r="R63" i="5"/>
  <c r="Q63" i="5"/>
  <c r="P63" i="5"/>
  <c r="O63" i="5"/>
  <c r="N63" i="5"/>
  <c r="G63" i="5"/>
  <c r="E63" i="5"/>
  <c r="Z62" i="5"/>
  <c r="Z63" i="5" s="1"/>
  <c r="Y62" i="5"/>
  <c r="Y63" i="5" s="1"/>
  <c r="U62" i="5"/>
  <c r="U63" i="5" s="1"/>
  <c r="P62" i="5"/>
  <c r="X59" i="5"/>
  <c r="T59" i="5"/>
  <c r="S59" i="5"/>
  <c r="R59" i="5"/>
  <c r="Q59" i="5"/>
  <c r="O59" i="5"/>
  <c r="N59" i="5"/>
  <c r="H59" i="5"/>
  <c r="G59" i="5"/>
  <c r="E59" i="5"/>
  <c r="Z58" i="5"/>
  <c r="Y58" i="5"/>
  <c r="AA58" i="5" s="1"/>
  <c r="U58" i="5"/>
  <c r="V58" i="5" s="1"/>
  <c r="W58" i="5" s="1"/>
  <c r="P58" i="5"/>
  <c r="Z57" i="5"/>
  <c r="Y57" i="5"/>
  <c r="AA57" i="5" s="1"/>
  <c r="V57" i="5"/>
  <c r="U57" i="5"/>
  <c r="P57" i="5"/>
  <c r="W57" i="5" s="1"/>
  <c r="Z56" i="5"/>
  <c r="Y56" i="5"/>
  <c r="AA56" i="5" s="1"/>
  <c r="U56" i="5"/>
  <c r="V56" i="5" s="1"/>
  <c r="W56" i="5" s="1"/>
  <c r="P56" i="5"/>
  <c r="AA55" i="5"/>
  <c r="Z55" i="5"/>
  <c r="Y55" i="5"/>
  <c r="V55" i="5"/>
  <c r="U55" i="5"/>
  <c r="P55" i="5"/>
  <c r="W55" i="5" s="1"/>
  <c r="Z54" i="5"/>
  <c r="Y54" i="5"/>
  <c r="AA54" i="5" s="1"/>
  <c r="U54" i="5"/>
  <c r="U59" i="5" s="1"/>
  <c r="P54" i="5"/>
  <c r="Z53" i="5"/>
  <c r="Z59" i="5" s="1"/>
  <c r="Y53" i="5"/>
  <c r="Y59" i="5" s="1"/>
  <c r="V53" i="5"/>
  <c r="U53" i="5"/>
  <c r="P53" i="5"/>
  <c r="P59" i="5" s="1"/>
  <c r="X50" i="5"/>
  <c r="T50" i="5"/>
  <c r="S50" i="5"/>
  <c r="R50" i="5"/>
  <c r="Q50" i="5"/>
  <c r="O50" i="5"/>
  <c r="N50" i="5"/>
  <c r="M50" i="5"/>
  <c r="M66" i="5" s="1"/>
  <c r="L50" i="5"/>
  <c r="L66" i="5" s="1"/>
  <c r="K50" i="5"/>
  <c r="K66" i="5" s="1"/>
  <c r="J50" i="5"/>
  <c r="J66" i="5" s="1"/>
  <c r="I50" i="5"/>
  <c r="I66" i="5" s="1"/>
  <c r="H50" i="5"/>
  <c r="G50" i="5"/>
  <c r="E50" i="5"/>
  <c r="Z49" i="5"/>
  <c r="Y49" i="5"/>
  <c r="AA49" i="5" s="1"/>
  <c r="U49" i="5"/>
  <c r="V49" i="5" s="1"/>
  <c r="W49" i="5" s="1"/>
  <c r="P49" i="5"/>
  <c r="Z48" i="5"/>
  <c r="Y48" i="5"/>
  <c r="AA48" i="5" s="1"/>
  <c r="V48" i="5"/>
  <c r="U48" i="5"/>
  <c r="P48" i="5"/>
  <c r="W48" i="5" s="1"/>
  <c r="Z47" i="5"/>
  <c r="Y47" i="5"/>
  <c r="AA47" i="5" s="1"/>
  <c r="U47" i="5"/>
  <c r="V47" i="5" s="1"/>
  <c r="W47" i="5" s="1"/>
  <c r="P47" i="5"/>
  <c r="AA46" i="5"/>
  <c r="Z46" i="5"/>
  <c r="Y46" i="5"/>
  <c r="V46" i="5"/>
  <c r="U46" i="5"/>
  <c r="P46" i="5"/>
  <c r="W46" i="5" s="1"/>
  <c r="Z45" i="5"/>
  <c r="Y45" i="5"/>
  <c r="AA45" i="5" s="1"/>
  <c r="U45" i="5"/>
  <c r="V45" i="5" s="1"/>
  <c r="W45" i="5" s="1"/>
  <c r="P45" i="5"/>
  <c r="Z44" i="5"/>
  <c r="Y44" i="5"/>
  <c r="AA44" i="5" s="1"/>
  <c r="V44" i="5"/>
  <c r="U44" i="5"/>
  <c r="P44" i="5"/>
  <c r="W44" i="5" s="1"/>
  <c r="Z43" i="5"/>
  <c r="Y43" i="5"/>
  <c r="AA43" i="5" s="1"/>
  <c r="U43" i="5"/>
  <c r="V43" i="5" s="1"/>
  <c r="W43" i="5" s="1"/>
  <c r="P43" i="5"/>
  <c r="AA42" i="5"/>
  <c r="Z42" i="5"/>
  <c r="Y42" i="5"/>
  <c r="V42" i="5"/>
  <c r="U42" i="5"/>
  <c r="P42" i="5"/>
  <c r="W42" i="5" s="1"/>
  <c r="Z41" i="5"/>
  <c r="Y41" i="5"/>
  <c r="AA41" i="5" s="1"/>
  <c r="U41" i="5"/>
  <c r="V41" i="5" s="1"/>
  <c r="W41" i="5" s="1"/>
  <c r="P41" i="5"/>
  <c r="Z40" i="5"/>
  <c r="Y40" i="5"/>
  <c r="AA40" i="5" s="1"/>
  <c r="V40" i="5"/>
  <c r="U40" i="5"/>
  <c r="P40" i="5"/>
  <c r="W40" i="5" s="1"/>
  <c r="Z39" i="5"/>
  <c r="Y39" i="5"/>
  <c r="AA39" i="5" s="1"/>
  <c r="U39" i="5"/>
  <c r="V39" i="5" s="1"/>
  <c r="W39" i="5" s="1"/>
  <c r="P39" i="5"/>
  <c r="AA38" i="5"/>
  <c r="Z38" i="5"/>
  <c r="Y38" i="5"/>
  <c r="V38" i="5"/>
  <c r="U38" i="5"/>
  <c r="P38" i="5"/>
  <c r="W38" i="5" s="1"/>
  <c r="Z37" i="5"/>
  <c r="Y37" i="5"/>
  <c r="AA37" i="5" s="1"/>
  <c r="U37" i="5"/>
  <c r="V37" i="5" s="1"/>
  <c r="W37" i="5" s="1"/>
  <c r="P37" i="5"/>
  <c r="Z36" i="5"/>
  <c r="Y36" i="5"/>
  <c r="AA36" i="5" s="1"/>
  <c r="V36" i="5"/>
  <c r="U36" i="5"/>
  <c r="P36" i="5"/>
  <c r="W36" i="5" s="1"/>
  <c r="Z35" i="5"/>
  <c r="Y35" i="5"/>
  <c r="AA35" i="5" s="1"/>
  <c r="U35" i="5"/>
  <c r="V35" i="5" s="1"/>
  <c r="W35" i="5" s="1"/>
  <c r="P35" i="5"/>
  <c r="AA34" i="5"/>
  <c r="Z34" i="5"/>
  <c r="Y34" i="5"/>
  <c r="V34" i="5"/>
  <c r="U34" i="5"/>
  <c r="P34" i="5"/>
  <c r="W34" i="5" s="1"/>
  <c r="Z33" i="5"/>
  <c r="Z50" i="5" s="1"/>
  <c r="Y33" i="5"/>
  <c r="Y50" i="5" s="1"/>
  <c r="U33" i="5"/>
  <c r="U50" i="5" s="1"/>
  <c r="P33" i="5"/>
  <c r="P50" i="5" s="1"/>
  <c r="X29" i="5"/>
  <c r="T29" i="5"/>
  <c r="S29" i="5"/>
  <c r="R29" i="5"/>
  <c r="Q29" i="5"/>
  <c r="O29" i="5"/>
  <c r="N29" i="5"/>
  <c r="G29" i="5"/>
  <c r="E29" i="5"/>
  <c r="Z28" i="5"/>
  <c r="Y28" i="5"/>
  <c r="AA28" i="5" s="1"/>
  <c r="V28" i="5"/>
  <c r="U28" i="5"/>
  <c r="P28" i="5"/>
  <c r="W28" i="5" s="1"/>
  <c r="Z27" i="5"/>
  <c r="Y27" i="5"/>
  <c r="AA27" i="5" s="1"/>
  <c r="U27" i="5"/>
  <c r="V27" i="5" s="1"/>
  <c r="W27" i="5" s="1"/>
  <c r="P27" i="5"/>
  <c r="AA26" i="5"/>
  <c r="Z26" i="5"/>
  <c r="Y26" i="5"/>
  <c r="Y29" i="5" s="1"/>
  <c r="V26" i="5"/>
  <c r="U26" i="5"/>
  <c r="P26" i="5"/>
  <c r="W26" i="5" s="1"/>
  <c r="Z25" i="5"/>
  <c r="Z29" i="5" s="1"/>
  <c r="Y25" i="5"/>
  <c r="AA25" i="5" s="1"/>
  <c r="U25" i="5"/>
  <c r="U29" i="5" s="1"/>
  <c r="P25" i="5"/>
  <c r="P29" i="5" s="1"/>
  <c r="X22" i="5"/>
  <c r="T22" i="5"/>
  <c r="S22" i="5"/>
  <c r="R22" i="5"/>
  <c r="Q22" i="5"/>
  <c r="O22" i="5"/>
  <c r="N22" i="5"/>
  <c r="H22" i="5"/>
  <c r="H66" i="5" s="1"/>
  <c r="G22" i="5"/>
  <c r="E22" i="5"/>
  <c r="Z21" i="5"/>
  <c r="Y21" i="5"/>
  <c r="AA21" i="5" s="1"/>
  <c r="U21" i="5"/>
  <c r="V21" i="5" s="1"/>
  <c r="W21" i="5" s="1"/>
  <c r="P21" i="5"/>
  <c r="Z20" i="5"/>
  <c r="Y20" i="5"/>
  <c r="AA20" i="5" s="1"/>
  <c r="V20" i="5"/>
  <c r="U20" i="5"/>
  <c r="P20" i="5"/>
  <c r="W20" i="5" s="1"/>
  <c r="Z19" i="5"/>
  <c r="Y19" i="5"/>
  <c r="AA19" i="5" s="1"/>
  <c r="U19" i="5"/>
  <c r="V19" i="5" s="1"/>
  <c r="W19" i="5" s="1"/>
  <c r="P19" i="5"/>
  <c r="AA18" i="5"/>
  <c r="Z18" i="5"/>
  <c r="Y18" i="5"/>
  <c r="V18" i="5"/>
  <c r="U18" i="5"/>
  <c r="P18" i="5"/>
  <c r="W18" i="5" s="1"/>
  <c r="Z17" i="5"/>
  <c r="Y17" i="5"/>
  <c r="AA17" i="5" s="1"/>
  <c r="U17" i="5"/>
  <c r="V17" i="5" s="1"/>
  <c r="W17" i="5" s="1"/>
  <c r="P17" i="5"/>
  <c r="Z16" i="5"/>
  <c r="Y16" i="5"/>
  <c r="AA16" i="5" s="1"/>
  <c r="V16" i="5"/>
  <c r="U16" i="5"/>
  <c r="P16" i="5"/>
  <c r="W16" i="5" s="1"/>
  <c r="Z15" i="5"/>
  <c r="Y15" i="5"/>
  <c r="AA15" i="5" s="1"/>
  <c r="U15" i="5"/>
  <c r="V15" i="5" s="1"/>
  <c r="W15" i="5" s="1"/>
  <c r="P15" i="5"/>
  <c r="AA14" i="5"/>
  <c r="Z14" i="5"/>
  <c r="Y14" i="5"/>
  <c r="V14" i="5"/>
  <c r="U14" i="5"/>
  <c r="P14" i="5"/>
  <c r="W14" i="5" s="1"/>
  <c r="Z13" i="5"/>
  <c r="Y13" i="5"/>
  <c r="AA13" i="5" s="1"/>
  <c r="U13" i="5"/>
  <c r="V13" i="5" s="1"/>
  <c r="W13" i="5" s="1"/>
  <c r="P13" i="5"/>
  <c r="Z12" i="5"/>
  <c r="Z22" i="5" s="1"/>
  <c r="Y12" i="5"/>
  <c r="Y22" i="5" s="1"/>
  <c r="V12" i="5"/>
  <c r="U12" i="5"/>
  <c r="U22" i="5" s="1"/>
  <c r="P12" i="5"/>
  <c r="P22" i="5" s="1"/>
  <c r="X9" i="5"/>
  <c r="X66" i="5" s="1"/>
  <c r="T9" i="5"/>
  <c r="T66" i="5" s="1"/>
  <c r="S9" i="5"/>
  <c r="S66" i="5" s="1"/>
  <c r="R9" i="5"/>
  <c r="R66" i="5" s="1"/>
  <c r="Q9" i="5"/>
  <c r="Q66" i="5" s="1"/>
  <c r="O9" i="5"/>
  <c r="O66" i="5" s="1"/>
  <c r="N9" i="5"/>
  <c r="N66" i="5" s="1"/>
  <c r="G9" i="5"/>
  <c r="G66" i="5" s="1"/>
  <c r="E9" i="5"/>
  <c r="E66" i="5" s="1"/>
  <c r="Z8" i="5"/>
  <c r="Z9" i="5" s="1"/>
  <c r="Z66" i="5" s="1"/>
  <c r="Y8" i="5"/>
  <c r="AA8" i="5" s="1"/>
  <c r="U8" i="5"/>
  <c r="V8" i="5" s="1"/>
  <c r="W8" i="5" s="1"/>
  <c r="P8" i="5"/>
  <c r="AA7" i="5"/>
  <c r="AA9" i="5" s="1"/>
  <c r="Z7" i="5"/>
  <c r="Y7" i="5"/>
  <c r="Y9" i="5" s="1"/>
  <c r="V7" i="5"/>
  <c r="U7" i="5"/>
  <c r="U9" i="5" s="1"/>
  <c r="U66" i="5" s="1"/>
  <c r="P7" i="5"/>
  <c r="P9" i="5" s="1"/>
  <c r="E68" i="4"/>
  <c r="E69" i="4" s="1"/>
  <c r="F69" i="4" s="1"/>
  <c r="AB63" i="4"/>
  <c r="AA63" i="4"/>
  <c r="Y63" i="4"/>
  <c r="U63" i="4"/>
  <c r="T63" i="4"/>
  <c r="S63" i="4"/>
  <c r="R63" i="4"/>
  <c r="O63" i="4"/>
  <c r="N63" i="4"/>
  <c r="G63" i="4"/>
  <c r="E63" i="4"/>
  <c r="AB62" i="4"/>
  <c r="AA62" i="4"/>
  <c r="Z62" i="4"/>
  <c r="Z63" i="4" s="1"/>
  <c r="W62" i="4"/>
  <c r="W63" i="4" s="1"/>
  <c r="V62" i="4"/>
  <c r="V63" i="4" s="1"/>
  <c r="P62" i="4"/>
  <c r="P63" i="4" s="1"/>
  <c r="Y59" i="4"/>
  <c r="U59" i="4"/>
  <c r="T59" i="4"/>
  <c r="S59" i="4"/>
  <c r="R59" i="4"/>
  <c r="O59" i="4"/>
  <c r="N59" i="4"/>
  <c r="H59" i="4"/>
  <c r="G59" i="4"/>
  <c r="E59" i="4"/>
  <c r="AA58" i="4"/>
  <c r="Z58" i="4"/>
  <c r="AB58" i="4" s="1"/>
  <c r="V58" i="4"/>
  <c r="W58" i="4" s="1"/>
  <c r="Q58" i="4"/>
  <c r="P58" i="4"/>
  <c r="AA57" i="4"/>
  <c r="Z57" i="4"/>
  <c r="AB57" i="4" s="1"/>
  <c r="V57" i="4"/>
  <c r="W57" i="4" s="1"/>
  <c r="Q57" i="4"/>
  <c r="X57" i="4" s="1"/>
  <c r="P57" i="4"/>
  <c r="AA56" i="4"/>
  <c r="Z56" i="4"/>
  <c r="AB56" i="4" s="1"/>
  <c r="V56" i="4"/>
  <c r="W56" i="4" s="1"/>
  <c r="Q56" i="4"/>
  <c r="P56" i="4"/>
  <c r="AA55" i="4"/>
  <c r="Z55" i="4"/>
  <c r="AB55" i="4" s="1"/>
  <c r="V55" i="4"/>
  <c r="W55" i="4" s="1"/>
  <c r="Q55" i="4"/>
  <c r="P55" i="4"/>
  <c r="AA54" i="4"/>
  <c r="Z54" i="4"/>
  <c r="AB54" i="4" s="1"/>
  <c r="V54" i="4"/>
  <c r="W54" i="4" s="1"/>
  <c r="Q54" i="4"/>
  <c r="P54" i="4"/>
  <c r="AA53" i="4"/>
  <c r="AA59" i="4" s="1"/>
  <c r="Z53" i="4"/>
  <c r="Z59" i="4" s="1"/>
  <c r="V53" i="4"/>
  <c r="V59" i="4" s="1"/>
  <c r="Q53" i="4"/>
  <c r="Q59" i="4" s="1"/>
  <c r="P53" i="4"/>
  <c r="P59" i="4" s="1"/>
  <c r="Y50" i="4"/>
  <c r="U50" i="4"/>
  <c r="T50" i="4"/>
  <c r="S50" i="4"/>
  <c r="R50" i="4"/>
  <c r="O50" i="4"/>
  <c r="N50" i="4"/>
  <c r="M50" i="4"/>
  <c r="M66" i="4" s="1"/>
  <c r="L50" i="4"/>
  <c r="L66" i="4" s="1"/>
  <c r="K50" i="4"/>
  <c r="K66" i="4" s="1"/>
  <c r="J50" i="4"/>
  <c r="J66" i="4" s="1"/>
  <c r="I50" i="4"/>
  <c r="I66" i="4" s="1"/>
  <c r="H50" i="4"/>
  <c r="G50" i="4"/>
  <c r="E50" i="4"/>
  <c r="AA49" i="4"/>
  <c r="Z49" i="4"/>
  <c r="AB49" i="4" s="1"/>
  <c r="V49" i="4"/>
  <c r="W49" i="4" s="1"/>
  <c r="Q49" i="4"/>
  <c r="X49" i="4" s="1"/>
  <c r="P49" i="4"/>
  <c r="AA48" i="4"/>
  <c r="Z48" i="4"/>
  <c r="AB48" i="4" s="1"/>
  <c r="V48" i="4"/>
  <c r="W48" i="4" s="1"/>
  <c r="Q48" i="4"/>
  <c r="X48" i="4" s="1"/>
  <c r="AB47" i="4"/>
  <c r="AA47" i="4"/>
  <c r="Z47" i="4"/>
  <c r="W47" i="4"/>
  <c r="V47" i="4"/>
  <c r="P47" i="4"/>
  <c r="Q47" i="4" s="1"/>
  <c r="X47" i="4" s="1"/>
  <c r="AB46" i="4"/>
  <c r="AA46" i="4"/>
  <c r="Z46" i="4"/>
  <c r="W46" i="4"/>
  <c r="V46" i="4"/>
  <c r="P46" i="4"/>
  <c r="Q46" i="4" s="1"/>
  <c r="X46" i="4" s="1"/>
  <c r="AB45" i="4"/>
  <c r="AA45" i="4"/>
  <c r="Z45" i="4"/>
  <c r="W45" i="4"/>
  <c r="V45" i="4"/>
  <c r="P45" i="4"/>
  <c r="Q45" i="4" s="1"/>
  <c r="X45" i="4" s="1"/>
  <c r="AB44" i="4"/>
  <c r="AA44" i="4"/>
  <c r="Z44" i="4"/>
  <c r="W44" i="4"/>
  <c r="V44" i="4"/>
  <c r="P44" i="4"/>
  <c r="Q44" i="4" s="1"/>
  <c r="X44" i="4" s="1"/>
  <c r="AB43" i="4"/>
  <c r="AA43" i="4"/>
  <c r="Z43" i="4"/>
  <c r="W43" i="4"/>
  <c r="V43" i="4"/>
  <c r="P43" i="4"/>
  <c r="Q43" i="4" s="1"/>
  <c r="X43" i="4" s="1"/>
  <c r="AB42" i="4"/>
  <c r="AA42" i="4"/>
  <c r="Z42" i="4"/>
  <c r="W42" i="4"/>
  <c r="V42" i="4"/>
  <c r="P42" i="4"/>
  <c r="Q42" i="4" s="1"/>
  <c r="X42" i="4" s="1"/>
  <c r="AB41" i="4"/>
  <c r="AA41" i="4"/>
  <c r="Z41" i="4"/>
  <c r="W41" i="4"/>
  <c r="V41" i="4"/>
  <c r="P41" i="4"/>
  <c r="Q41" i="4" s="1"/>
  <c r="X41" i="4" s="1"/>
  <c r="AB40" i="4"/>
  <c r="AA40" i="4"/>
  <c r="Z40" i="4"/>
  <c r="W40" i="4"/>
  <c r="V40" i="4"/>
  <c r="P40" i="4"/>
  <c r="Q40" i="4" s="1"/>
  <c r="X40" i="4" s="1"/>
  <c r="AB39" i="4"/>
  <c r="AA39" i="4"/>
  <c r="Z39" i="4"/>
  <c r="W39" i="4"/>
  <c r="V39" i="4"/>
  <c r="P39" i="4"/>
  <c r="Q39" i="4" s="1"/>
  <c r="X39" i="4" s="1"/>
  <c r="AB38" i="4"/>
  <c r="AA38" i="4"/>
  <c r="Z38" i="4"/>
  <c r="W38" i="4"/>
  <c r="X38" i="4" s="1"/>
  <c r="V38" i="4"/>
  <c r="Q38" i="4"/>
  <c r="AA37" i="4"/>
  <c r="AB37" i="4" s="1"/>
  <c r="Z37" i="4"/>
  <c r="V37" i="4"/>
  <c r="W37" i="4" s="1"/>
  <c r="P37" i="4"/>
  <c r="Q37" i="4" s="1"/>
  <c r="X37" i="4" s="1"/>
  <c r="AA36" i="4"/>
  <c r="AB36" i="4" s="1"/>
  <c r="Z36" i="4"/>
  <c r="V36" i="4"/>
  <c r="W36" i="4" s="1"/>
  <c r="P36" i="4"/>
  <c r="Q36" i="4" s="1"/>
  <c r="X36" i="4" s="1"/>
  <c r="AA35" i="4"/>
  <c r="AB35" i="4" s="1"/>
  <c r="Z35" i="4"/>
  <c r="V35" i="4"/>
  <c r="W35" i="4" s="1"/>
  <c r="Q35" i="4"/>
  <c r="X35" i="4" s="1"/>
  <c r="P35" i="4"/>
  <c r="AA34" i="4"/>
  <c r="Z34" i="4"/>
  <c r="AB34" i="4" s="1"/>
  <c r="V34" i="4"/>
  <c r="W34" i="4" s="1"/>
  <c r="Q34" i="4"/>
  <c r="P34" i="4"/>
  <c r="AA33" i="4"/>
  <c r="AA50" i="4" s="1"/>
  <c r="Z33" i="4"/>
  <c r="AB33" i="4" s="1"/>
  <c r="AB50" i="4" s="1"/>
  <c r="V33" i="4"/>
  <c r="W33" i="4" s="1"/>
  <c r="Q33" i="4"/>
  <c r="P33" i="4"/>
  <c r="P50" i="4" s="1"/>
  <c r="Y29" i="4"/>
  <c r="U29" i="4"/>
  <c r="T29" i="4"/>
  <c r="S29" i="4"/>
  <c r="R29" i="4"/>
  <c r="O29" i="4"/>
  <c r="N29" i="4"/>
  <c r="G29" i="4"/>
  <c r="E29" i="4"/>
  <c r="AB28" i="4"/>
  <c r="AA28" i="4"/>
  <c r="Z28" i="4"/>
  <c r="W28" i="4"/>
  <c r="V28" i="4"/>
  <c r="P28" i="4"/>
  <c r="Q28" i="4" s="1"/>
  <c r="X28" i="4" s="1"/>
  <c r="AB27" i="4"/>
  <c r="AA27" i="4"/>
  <c r="Z27" i="4"/>
  <c r="W27" i="4"/>
  <c r="V27" i="4"/>
  <c r="P27" i="4"/>
  <c r="Q27" i="4" s="1"/>
  <c r="X27" i="4" s="1"/>
  <c r="AB26" i="4"/>
  <c r="AA26" i="4"/>
  <c r="Z26" i="4"/>
  <c r="W26" i="4"/>
  <c r="V26" i="4"/>
  <c r="P26" i="4"/>
  <c r="Q26" i="4" s="1"/>
  <c r="X26" i="4" s="1"/>
  <c r="AB25" i="4"/>
  <c r="AB29" i="4" s="1"/>
  <c r="AA25" i="4"/>
  <c r="AA29" i="4" s="1"/>
  <c r="Z25" i="4"/>
  <c r="Z29" i="4" s="1"/>
  <c r="V25" i="4"/>
  <c r="W25" i="4" s="1"/>
  <c r="W29" i="4" s="1"/>
  <c r="Q25" i="4"/>
  <c r="X25" i="4" s="1"/>
  <c r="P25" i="4"/>
  <c r="P29" i="4" s="1"/>
  <c r="Y22" i="4"/>
  <c r="U22" i="4"/>
  <c r="T22" i="4"/>
  <c r="S22" i="4"/>
  <c r="R22" i="4"/>
  <c r="O22" i="4"/>
  <c r="N22" i="4"/>
  <c r="H22" i="4"/>
  <c r="H66" i="4" s="1"/>
  <c r="G22" i="4"/>
  <c r="E22" i="4"/>
  <c r="AA21" i="4"/>
  <c r="Z21" i="4"/>
  <c r="AB21" i="4" s="1"/>
  <c r="V21" i="4"/>
  <c r="W21" i="4" s="1"/>
  <c r="Q21" i="4"/>
  <c r="X21" i="4" s="1"/>
  <c r="P21" i="4"/>
  <c r="AA20" i="4"/>
  <c r="Z20" i="4"/>
  <c r="AB20" i="4" s="1"/>
  <c r="V20" i="4"/>
  <c r="W20" i="4" s="1"/>
  <c r="Q20" i="4"/>
  <c r="X20" i="4" s="1"/>
  <c r="P20" i="4"/>
  <c r="AA19" i="4"/>
  <c r="Z19" i="4"/>
  <c r="AB19" i="4" s="1"/>
  <c r="V19" i="4"/>
  <c r="W19" i="4" s="1"/>
  <c r="Q19" i="4"/>
  <c r="X19" i="4" s="1"/>
  <c r="AA18" i="4"/>
  <c r="Z18" i="4"/>
  <c r="AB18" i="4" s="1"/>
  <c r="V18" i="4"/>
  <c r="W18" i="4" s="1"/>
  <c r="P18" i="4"/>
  <c r="Q18" i="4" s="1"/>
  <c r="X18" i="4" s="1"/>
  <c r="AA17" i="4"/>
  <c r="Z17" i="4"/>
  <c r="AB17" i="4" s="1"/>
  <c r="V17" i="4"/>
  <c r="W17" i="4" s="1"/>
  <c r="P17" i="4"/>
  <c r="Q17" i="4" s="1"/>
  <c r="X17" i="4" s="1"/>
  <c r="AA16" i="4"/>
  <c r="Z16" i="4"/>
  <c r="AB16" i="4" s="1"/>
  <c r="V16" i="4"/>
  <c r="W16" i="4" s="1"/>
  <c r="Q16" i="4"/>
  <c r="X16" i="4" s="1"/>
  <c r="P16" i="4"/>
  <c r="AA15" i="4"/>
  <c r="Z15" i="4"/>
  <c r="AB15" i="4" s="1"/>
  <c r="V15" i="4"/>
  <c r="W15" i="4" s="1"/>
  <c r="Q15" i="4"/>
  <c r="P15" i="4"/>
  <c r="AA14" i="4"/>
  <c r="Z14" i="4"/>
  <c r="AB14" i="4" s="1"/>
  <c r="V14" i="4"/>
  <c r="W14" i="4" s="1"/>
  <c r="Q14" i="4"/>
  <c r="X14" i="4" s="1"/>
  <c r="P14" i="4"/>
  <c r="AA13" i="4"/>
  <c r="Z13" i="4"/>
  <c r="AB13" i="4" s="1"/>
  <c r="V13" i="4"/>
  <c r="W13" i="4" s="1"/>
  <c r="Q13" i="4"/>
  <c r="X13" i="4" s="1"/>
  <c r="P13" i="4"/>
  <c r="AA12" i="4"/>
  <c r="AA22" i="4" s="1"/>
  <c r="Z12" i="4"/>
  <c r="AB12" i="4" s="1"/>
  <c r="V12" i="4"/>
  <c r="W12" i="4" s="1"/>
  <c r="Q12" i="4"/>
  <c r="Q22" i="4" s="1"/>
  <c r="P12" i="4"/>
  <c r="P22" i="4" s="1"/>
  <c r="Z9" i="4"/>
  <c r="Y9" i="4"/>
  <c r="Y66" i="4" s="1"/>
  <c r="U9" i="4"/>
  <c r="U66" i="4" s="1"/>
  <c r="T9" i="4"/>
  <c r="T66" i="4" s="1"/>
  <c r="S9" i="4"/>
  <c r="S66" i="4" s="1"/>
  <c r="R9" i="4"/>
  <c r="R66" i="4" s="1"/>
  <c r="O9" i="4"/>
  <c r="O66" i="4" s="1"/>
  <c r="N9" i="4"/>
  <c r="N66" i="4" s="1"/>
  <c r="G9" i="4"/>
  <c r="G66" i="4" s="1"/>
  <c r="E9" i="4"/>
  <c r="E66" i="4" s="1"/>
  <c r="AA8" i="4"/>
  <c r="AB8" i="4" s="1"/>
  <c r="Z8" i="4"/>
  <c r="V8" i="4"/>
  <c r="W8" i="4" s="1"/>
  <c r="Q8" i="4"/>
  <c r="X8" i="4" s="1"/>
  <c r="P8" i="4"/>
  <c r="AA7" i="4"/>
  <c r="AA9" i="4" s="1"/>
  <c r="Z7" i="4"/>
  <c r="V7" i="4"/>
  <c r="V9" i="4" s="1"/>
  <c r="Q7" i="4"/>
  <c r="Q9" i="4" s="1"/>
  <c r="P7" i="4"/>
  <c r="P9" i="4" s="1"/>
  <c r="E68" i="3"/>
  <c r="E69" i="3" s="1"/>
  <c r="F69" i="3" s="1"/>
  <c r="X63" i="3"/>
  <c r="T63" i="3"/>
  <c r="S63" i="3"/>
  <c r="R63" i="3"/>
  <c r="Q63" i="3"/>
  <c r="O63" i="3"/>
  <c r="N63" i="3"/>
  <c r="G63" i="3"/>
  <c r="E63" i="3"/>
  <c r="Z62" i="3"/>
  <c r="Z63" i="3" s="1"/>
  <c r="Y62" i="3"/>
  <c r="Y63" i="3" s="1"/>
  <c r="U62" i="3"/>
  <c r="U63" i="3" s="1"/>
  <c r="P62" i="3"/>
  <c r="P63" i="3" s="1"/>
  <c r="X59" i="3"/>
  <c r="T59" i="3"/>
  <c r="S59" i="3"/>
  <c r="R59" i="3"/>
  <c r="Q59" i="3"/>
  <c r="O59" i="3"/>
  <c r="N59" i="3"/>
  <c r="H59" i="3"/>
  <c r="G59" i="3"/>
  <c r="E59" i="3"/>
  <c r="Z58" i="3"/>
  <c r="Y58" i="3"/>
  <c r="AA58" i="3" s="1"/>
  <c r="U58" i="3"/>
  <c r="V58" i="3" s="1"/>
  <c r="P58" i="3"/>
  <c r="Z57" i="3"/>
  <c r="Y57" i="3"/>
  <c r="AA57" i="3" s="1"/>
  <c r="U57" i="3"/>
  <c r="V57" i="3" s="1"/>
  <c r="P57" i="3"/>
  <c r="Z56" i="3"/>
  <c r="AA56" i="3" s="1"/>
  <c r="Y56" i="3"/>
  <c r="U56" i="3"/>
  <c r="V56" i="3" s="1"/>
  <c r="W56" i="3" s="1"/>
  <c r="P56" i="3"/>
  <c r="AA55" i="3"/>
  <c r="Z55" i="3"/>
  <c r="Y55" i="3"/>
  <c r="V55" i="3"/>
  <c r="U55" i="3"/>
  <c r="P55" i="3"/>
  <c r="W55" i="3" s="1"/>
  <c r="Z54" i="3"/>
  <c r="Y54" i="3"/>
  <c r="AA54" i="3" s="1"/>
  <c r="U54" i="3"/>
  <c r="U59" i="3" s="1"/>
  <c r="P54" i="3"/>
  <c r="Z53" i="3"/>
  <c r="Z59" i="3" s="1"/>
  <c r="Y53" i="3"/>
  <c r="Y59" i="3" s="1"/>
  <c r="V53" i="3"/>
  <c r="U53" i="3"/>
  <c r="P53" i="3"/>
  <c r="P59" i="3" s="1"/>
  <c r="X50" i="3"/>
  <c r="T50" i="3"/>
  <c r="S50" i="3"/>
  <c r="R50" i="3"/>
  <c r="Q50" i="3"/>
  <c r="O50" i="3"/>
  <c r="N50" i="3"/>
  <c r="M50" i="3"/>
  <c r="M66" i="3" s="1"/>
  <c r="L50" i="3"/>
  <c r="L66" i="3" s="1"/>
  <c r="K50" i="3"/>
  <c r="K66" i="3" s="1"/>
  <c r="J50" i="3"/>
  <c r="J66" i="3" s="1"/>
  <c r="I50" i="3"/>
  <c r="I66" i="3" s="1"/>
  <c r="H50" i="3"/>
  <c r="G50" i="3"/>
  <c r="E50" i="3"/>
  <c r="Z49" i="3"/>
  <c r="Y49" i="3"/>
  <c r="AA49" i="3" s="1"/>
  <c r="U49" i="3"/>
  <c r="V49" i="3" s="1"/>
  <c r="W49" i="3" s="1"/>
  <c r="P49" i="3"/>
  <c r="Z48" i="3"/>
  <c r="Y48" i="3"/>
  <c r="AA48" i="3" s="1"/>
  <c r="V48" i="3"/>
  <c r="U48" i="3"/>
  <c r="P48" i="3"/>
  <c r="W48" i="3" s="1"/>
  <c r="Z47" i="3"/>
  <c r="AA47" i="3" s="1"/>
  <c r="Y47" i="3"/>
  <c r="U47" i="3"/>
  <c r="V47" i="3" s="1"/>
  <c r="W47" i="3" s="1"/>
  <c r="P47" i="3"/>
  <c r="AA46" i="3"/>
  <c r="Z46" i="3"/>
  <c r="Y46" i="3"/>
  <c r="V46" i="3"/>
  <c r="U46" i="3"/>
  <c r="P46" i="3"/>
  <c r="W46" i="3" s="1"/>
  <c r="Z45" i="3"/>
  <c r="Y45" i="3"/>
  <c r="AA45" i="3" s="1"/>
  <c r="U45" i="3"/>
  <c r="V45" i="3" s="1"/>
  <c r="W45" i="3" s="1"/>
  <c r="P45" i="3"/>
  <c r="Z44" i="3"/>
  <c r="Y44" i="3"/>
  <c r="AA44" i="3" s="1"/>
  <c r="V44" i="3"/>
  <c r="U44" i="3"/>
  <c r="P44" i="3"/>
  <c r="W44" i="3" s="1"/>
  <c r="Z43" i="3"/>
  <c r="Y43" i="3"/>
  <c r="AA43" i="3" s="1"/>
  <c r="U43" i="3"/>
  <c r="V43" i="3" s="1"/>
  <c r="W43" i="3" s="1"/>
  <c r="P43" i="3"/>
  <c r="AA42" i="3"/>
  <c r="Z42" i="3"/>
  <c r="Y42" i="3"/>
  <c r="V42" i="3"/>
  <c r="U42" i="3"/>
  <c r="P42" i="3"/>
  <c r="W42" i="3" s="1"/>
  <c r="Z41" i="3"/>
  <c r="Y41" i="3"/>
  <c r="AA41" i="3" s="1"/>
  <c r="U41" i="3"/>
  <c r="V41" i="3" s="1"/>
  <c r="W41" i="3" s="1"/>
  <c r="P41" i="3"/>
  <c r="Z40" i="3"/>
  <c r="Y40" i="3"/>
  <c r="AA40" i="3" s="1"/>
  <c r="V40" i="3"/>
  <c r="U40" i="3"/>
  <c r="P40" i="3"/>
  <c r="W40" i="3" s="1"/>
  <c r="Z39" i="3"/>
  <c r="Y39" i="3"/>
  <c r="AA39" i="3" s="1"/>
  <c r="U39" i="3"/>
  <c r="V39" i="3" s="1"/>
  <c r="W39" i="3" s="1"/>
  <c r="P39" i="3"/>
  <c r="AA38" i="3"/>
  <c r="Z38" i="3"/>
  <c r="Y38" i="3"/>
  <c r="V38" i="3"/>
  <c r="U38" i="3"/>
  <c r="P38" i="3"/>
  <c r="W38" i="3" s="1"/>
  <c r="Z37" i="3"/>
  <c r="Y37" i="3"/>
  <c r="AA37" i="3" s="1"/>
  <c r="U37" i="3"/>
  <c r="V37" i="3" s="1"/>
  <c r="W37" i="3" s="1"/>
  <c r="P37" i="3"/>
  <c r="Z36" i="3"/>
  <c r="Y36" i="3"/>
  <c r="AA36" i="3" s="1"/>
  <c r="V36" i="3"/>
  <c r="U36" i="3"/>
  <c r="P36" i="3"/>
  <c r="W36" i="3" s="1"/>
  <c r="Z35" i="3"/>
  <c r="Y35" i="3"/>
  <c r="AA35" i="3" s="1"/>
  <c r="U35" i="3"/>
  <c r="V35" i="3" s="1"/>
  <c r="W35" i="3" s="1"/>
  <c r="P35" i="3"/>
  <c r="AA34" i="3"/>
  <c r="Z34" i="3"/>
  <c r="Y34" i="3"/>
  <c r="V34" i="3"/>
  <c r="U34" i="3"/>
  <c r="P34" i="3"/>
  <c r="W34" i="3" s="1"/>
  <c r="Z33" i="3"/>
  <c r="Z50" i="3" s="1"/>
  <c r="Y33" i="3"/>
  <c r="Y50" i="3" s="1"/>
  <c r="U33" i="3"/>
  <c r="U50" i="3" s="1"/>
  <c r="P33" i="3"/>
  <c r="P50" i="3" s="1"/>
  <c r="X29" i="3"/>
  <c r="T29" i="3"/>
  <c r="S29" i="3"/>
  <c r="R29" i="3"/>
  <c r="Q29" i="3"/>
  <c r="O29" i="3"/>
  <c r="N29" i="3"/>
  <c r="G29" i="3"/>
  <c r="E29" i="3"/>
  <c r="Z28" i="3"/>
  <c r="Y28" i="3"/>
  <c r="AA28" i="3" s="1"/>
  <c r="V28" i="3"/>
  <c r="U28" i="3"/>
  <c r="P28" i="3"/>
  <c r="W28" i="3" s="1"/>
  <c r="Z27" i="3"/>
  <c r="Y27" i="3"/>
  <c r="AA27" i="3" s="1"/>
  <c r="U27" i="3"/>
  <c r="V27" i="3" s="1"/>
  <c r="W27" i="3" s="1"/>
  <c r="P27" i="3"/>
  <c r="AA26" i="3"/>
  <c r="Z26" i="3"/>
  <c r="Y26" i="3"/>
  <c r="Y29" i="3" s="1"/>
  <c r="V26" i="3"/>
  <c r="U26" i="3"/>
  <c r="P26" i="3"/>
  <c r="W26" i="3" s="1"/>
  <c r="Z25" i="3"/>
  <c r="Z29" i="3" s="1"/>
  <c r="Y25" i="3"/>
  <c r="AA25" i="3" s="1"/>
  <c r="U25" i="3"/>
  <c r="U29" i="3" s="1"/>
  <c r="P25" i="3"/>
  <c r="P29" i="3" s="1"/>
  <c r="X22" i="3"/>
  <c r="T22" i="3"/>
  <c r="S22" i="3"/>
  <c r="R22" i="3"/>
  <c r="Q22" i="3"/>
  <c r="O22" i="3"/>
  <c r="N22" i="3"/>
  <c r="H22" i="3"/>
  <c r="H66" i="3" s="1"/>
  <c r="G22" i="3"/>
  <c r="E22" i="3"/>
  <c r="Z21" i="3"/>
  <c r="Y21" i="3"/>
  <c r="AA21" i="3" s="1"/>
  <c r="U21" i="3"/>
  <c r="V21" i="3" s="1"/>
  <c r="W21" i="3" s="1"/>
  <c r="P21" i="3"/>
  <c r="Z20" i="3"/>
  <c r="Y20" i="3"/>
  <c r="AA20" i="3" s="1"/>
  <c r="V20" i="3"/>
  <c r="U20" i="3"/>
  <c r="P20" i="3"/>
  <c r="W20" i="3" s="1"/>
  <c r="Z19" i="3"/>
  <c r="Y19" i="3"/>
  <c r="AA19" i="3" s="1"/>
  <c r="U19" i="3"/>
  <c r="V19" i="3" s="1"/>
  <c r="W19" i="3" s="1"/>
  <c r="P19" i="3"/>
  <c r="AA18" i="3"/>
  <c r="Z18" i="3"/>
  <c r="Y18" i="3"/>
  <c r="V18" i="3"/>
  <c r="U18" i="3"/>
  <c r="P18" i="3"/>
  <c r="W18" i="3" s="1"/>
  <c r="Z17" i="3"/>
  <c r="Y17" i="3"/>
  <c r="AA17" i="3" s="1"/>
  <c r="U17" i="3"/>
  <c r="V17" i="3" s="1"/>
  <c r="W17" i="3" s="1"/>
  <c r="P17" i="3"/>
  <c r="Z16" i="3"/>
  <c r="Y16" i="3"/>
  <c r="AA16" i="3" s="1"/>
  <c r="V16" i="3"/>
  <c r="U16" i="3"/>
  <c r="P16" i="3"/>
  <c r="W16" i="3" s="1"/>
  <c r="Z15" i="3"/>
  <c r="Y15" i="3"/>
  <c r="AA15" i="3" s="1"/>
  <c r="U15" i="3"/>
  <c r="V15" i="3" s="1"/>
  <c r="W15" i="3" s="1"/>
  <c r="P15" i="3"/>
  <c r="AA14" i="3"/>
  <c r="Z14" i="3"/>
  <c r="Y14" i="3"/>
  <c r="V14" i="3"/>
  <c r="U14" i="3"/>
  <c r="P14" i="3"/>
  <c r="W14" i="3" s="1"/>
  <c r="Z13" i="3"/>
  <c r="Y13" i="3"/>
  <c r="AA13" i="3" s="1"/>
  <c r="U13" i="3"/>
  <c r="V13" i="3" s="1"/>
  <c r="W13" i="3" s="1"/>
  <c r="P13" i="3"/>
  <c r="Z12" i="3"/>
  <c r="Z22" i="3" s="1"/>
  <c r="Y12" i="3"/>
  <c r="Y22" i="3" s="1"/>
  <c r="V12" i="3"/>
  <c r="V22" i="3" s="1"/>
  <c r="U12" i="3"/>
  <c r="U22" i="3" s="1"/>
  <c r="P12" i="3"/>
  <c r="P22" i="3" s="1"/>
  <c r="X9" i="3"/>
  <c r="X66" i="3" s="1"/>
  <c r="T9" i="3"/>
  <c r="T66" i="3" s="1"/>
  <c r="S9" i="3"/>
  <c r="S66" i="3" s="1"/>
  <c r="R9" i="3"/>
  <c r="R66" i="3" s="1"/>
  <c r="Q9" i="3"/>
  <c r="Q66" i="3" s="1"/>
  <c r="O9" i="3"/>
  <c r="O66" i="3" s="1"/>
  <c r="N9" i="3"/>
  <c r="N66" i="3" s="1"/>
  <c r="G9" i="3"/>
  <c r="G66" i="3" s="1"/>
  <c r="E9" i="3"/>
  <c r="E66" i="3" s="1"/>
  <c r="Z8" i="3"/>
  <c r="Z9" i="3" s="1"/>
  <c r="Z66" i="3" s="1"/>
  <c r="Y8" i="3"/>
  <c r="AA8" i="3" s="1"/>
  <c r="U8" i="3"/>
  <c r="V8" i="3" s="1"/>
  <c r="W8" i="3" s="1"/>
  <c r="P8" i="3"/>
  <c r="AA7" i="3"/>
  <c r="Z7" i="3"/>
  <c r="Y7" i="3"/>
  <c r="Y9" i="3" s="1"/>
  <c r="V7" i="3"/>
  <c r="U7" i="3"/>
  <c r="U9" i="3" s="1"/>
  <c r="U66" i="3" s="1"/>
  <c r="P7" i="3"/>
  <c r="P9" i="3" s="1"/>
  <c r="P66" i="3" s="1"/>
  <c r="E68" i="1"/>
  <c r="E69" i="1" s="1"/>
  <c r="F69" i="1" s="1"/>
  <c r="X63" i="1"/>
  <c r="T63" i="1"/>
  <c r="S63" i="1"/>
  <c r="R63" i="1"/>
  <c r="Q63" i="1"/>
  <c r="O63" i="1"/>
  <c r="N63" i="1"/>
  <c r="G63" i="1"/>
  <c r="E63" i="1"/>
  <c r="Z62" i="1"/>
  <c r="Z63" i="1" s="1"/>
  <c r="Y62" i="1"/>
  <c r="Y63" i="1" s="1"/>
  <c r="U62" i="1"/>
  <c r="U63" i="1" s="1"/>
  <c r="P62" i="1"/>
  <c r="P63" i="1" s="1"/>
  <c r="X59" i="1"/>
  <c r="T59" i="1"/>
  <c r="S59" i="1"/>
  <c r="R59" i="1"/>
  <c r="Q59" i="1"/>
  <c r="O59" i="1"/>
  <c r="N59" i="1"/>
  <c r="H59" i="1"/>
  <c r="G59" i="1"/>
  <c r="E59" i="1"/>
  <c r="Z58" i="1"/>
  <c r="Y58" i="1"/>
  <c r="AA58" i="1" s="1"/>
  <c r="U58" i="1"/>
  <c r="V58" i="1" s="1"/>
  <c r="P58" i="1"/>
  <c r="Z57" i="1"/>
  <c r="Y57" i="1"/>
  <c r="AA57" i="1" s="1"/>
  <c r="V57" i="1"/>
  <c r="U57" i="1"/>
  <c r="P57" i="1"/>
  <c r="W57" i="1" s="1"/>
  <c r="Z56" i="1"/>
  <c r="Y56" i="1"/>
  <c r="AA56" i="1" s="1"/>
  <c r="U56" i="1"/>
  <c r="V56" i="1" s="1"/>
  <c r="W56" i="1" s="1"/>
  <c r="P56" i="1"/>
  <c r="AA55" i="1"/>
  <c r="Z55" i="1"/>
  <c r="Y55" i="1"/>
  <c r="V55" i="1"/>
  <c r="U55" i="1"/>
  <c r="P55" i="1"/>
  <c r="W55" i="1" s="1"/>
  <c r="Z54" i="1"/>
  <c r="Y54" i="1"/>
  <c r="AA54" i="1" s="1"/>
  <c r="U54" i="1"/>
  <c r="U59" i="1" s="1"/>
  <c r="P54" i="1"/>
  <c r="Z53" i="1"/>
  <c r="Z59" i="1" s="1"/>
  <c r="Y53" i="1"/>
  <c r="Y59" i="1" s="1"/>
  <c r="V53" i="1"/>
  <c r="U53" i="1"/>
  <c r="P53" i="1"/>
  <c r="P59" i="1" s="1"/>
  <c r="X50" i="1"/>
  <c r="T50" i="1"/>
  <c r="S50" i="1"/>
  <c r="R50" i="1"/>
  <c r="Q50" i="1"/>
  <c r="O50" i="1"/>
  <c r="N50" i="1"/>
  <c r="M50" i="1"/>
  <c r="M66" i="1" s="1"/>
  <c r="L50" i="1"/>
  <c r="L66" i="1" s="1"/>
  <c r="K50" i="1"/>
  <c r="K66" i="1" s="1"/>
  <c r="J50" i="1"/>
  <c r="J66" i="1" s="1"/>
  <c r="I50" i="1"/>
  <c r="I66" i="1" s="1"/>
  <c r="H50" i="1"/>
  <c r="G50" i="1"/>
  <c r="E50" i="1"/>
  <c r="Z49" i="1"/>
  <c r="Y49" i="1"/>
  <c r="AA49" i="1" s="1"/>
  <c r="U49" i="1"/>
  <c r="V49" i="1" s="1"/>
  <c r="W49" i="1" s="1"/>
  <c r="P49" i="1"/>
  <c r="Z48" i="1"/>
  <c r="Y48" i="1"/>
  <c r="AA48" i="1" s="1"/>
  <c r="V48" i="1"/>
  <c r="U48" i="1"/>
  <c r="P48" i="1"/>
  <c r="W48" i="1" s="1"/>
  <c r="Z47" i="1"/>
  <c r="Y47" i="1"/>
  <c r="AA47" i="1" s="1"/>
  <c r="U47" i="1"/>
  <c r="V47" i="1" s="1"/>
  <c r="W47" i="1" s="1"/>
  <c r="P47" i="1"/>
  <c r="AA46" i="1"/>
  <c r="Z46" i="1"/>
  <c r="Y46" i="1"/>
  <c r="V46" i="1"/>
  <c r="U46" i="1"/>
  <c r="P46" i="1"/>
  <c r="W46" i="1" s="1"/>
  <c r="Z45" i="1"/>
  <c r="Y45" i="1"/>
  <c r="AA45" i="1" s="1"/>
  <c r="U45" i="1"/>
  <c r="V45" i="1" s="1"/>
  <c r="W45" i="1" s="1"/>
  <c r="P45" i="1"/>
  <c r="Z44" i="1"/>
  <c r="Y44" i="1"/>
  <c r="AA44" i="1" s="1"/>
  <c r="V44" i="1"/>
  <c r="U44" i="1"/>
  <c r="P44" i="1"/>
  <c r="W44" i="1" s="1"/>
  <c r="Z43" i="1"/>
  <c r="Y43" i="1"/>
  <c r="AA43" i="1" s="1"/>
  <c r="U43" i="1"/>
  <c r="V43" i="1" s="1"/>
  <c r="W43" i="1" s="1"/>
  <c r="P43" i="1"/>
  <c r="AA42" i="1"/>
  <c r="Z42" i="1"/>
  <c r="Y42" i="1"/>
  <c r="V42" i="1"/>
  <c r="U42" i="1"/>
  <c r="P42" i="1"/>
  <c r="W42" i="1" s="1"/>
  <c r="Z41" i="1"/>
  <c r="Y41" i="1"/>
  <c r="AA41" i="1" s="1"/>
  <c r="U41" i="1"/>
  <c r="V41" i="1" s="1"/>
  <c r="W41" i="1" s="1"/>
  <c r="P41" i="1"/>
  <c r="Z40" i="1"/>
  <c r="Y40" i="1"/>
  <c r="AA40" i="1" s="1"/>
  <c r="V40" i="1"/>
  <c r="U40" i="1"/>
  <c r="P40" i="1"/>
  <c r="W40" i="1" s="1"/>
  <c r="Z39" i="1"/>
  <c r="Y39" i="1"/>
  <c r="AA39" i="1" s="1"/>
  <c r="U39" i="1"/>
  <c r="V39" i="1" s="1"/>
  <c r="W39" i="1" s="1"/>
  <c r="P39" i="1"/>
  <c r="AA38" i="1"/>
  <c r="Z38" i="1"/>
  <c r="Y38" i="1"/>
  <c r="V38" i="1"/>
  <c r="U38" i="1"/>
  <c r="P38" i="1"/>
  <c r="W38" i="1" s="1"/>
  <c r="Z37" i="1"/>
  <c r="Y37" i="1"/>
  <c r="AA37" i="1" s="1"/>
  <c r="U37" i="1"/>
  <c r="V37" i="1" s="1"/>
  <c r="W37" i="1" s="1"/>
  <c r="P37" i="1"/>
  <c r="Z36" i="1"/>
  <c r="Y36" i="1"/>
  <c r="AA36" i="1" s="1"/>
  <c r="V36" i="1"/>
  <c r="U36" i="1"/>
  <c r="P36" i="1"/>
  <c r="W36" i="1" s="1"/>
  <c r="Z35" i="1"/>
  <c r="Y35" i="1"/>
  <c r="AA35" i="1" s="1"/>
  <c r="U35" i="1"/>
  <c r="V35" i="1" s="1"/>
  <c r="W35" i="1" s="1"/>
  <c r="P35" i="1"/>
  <c r="AA34" i="1"/>
  <c r="Z34" i="1"/>
  <c r="Y34" i="1"/>
  <c r="V34" i="1"/>
  <c r="U34" i="1"/>
  <c r="P34" i="1"/>
  <c r="W34" i="1" s="1"/>
  <c r="Z33" i="1"/>
  <c r="Z50" i="1" s="1"/>
  <c r="Y33" i="1"/>
  <c r="Y50" i="1" s="1"/>
  <c r="U33" i="1"/>
  <c r="U50" i="1" s="1"/>
  <c r="P33" i="1"/>
  <c r="P50" i="1" s="1"/>
  <c r="X29" i="1"/>
  <c r="T29" i="1"/>
  <c r="S29" i="1"/>
  <c r="R29" i="1"/>
  <c r="Q29" i="1"/>
  <c r="O29" i="1"/>
  <c r="N29" i="1"/>
  <c r="G29" i="1"/>
  <c r="E29" i="1"/>
  <c r="Z28" i="1"/>
  <c r="Y28" i="1"/>
  <c r="AA28" i="1" s="1"/>
  <c r="V28" i="1"/>
  <c r="U28" i="1"/>
  <c r="P28" i="1"/>
  <c r="W28" i="1" s="1"/>
  <c r="Z27" i="1"/>
  <c r="Y27" i="1"/>
  <c r="AA27" i="1" s="1"/>
  <c r="U27" i="1"/>
  <c r="V27" i="1" s="1"/>
  <c r="W27" i="1" s="1"/>
  <c r="P27" i="1"/>
  <c r="AA26" i="1"/>
  <c r="Z26" i="1"/>
  <c r="Y26" i="1"/>
  <c r="Y29" i="1" s="1"/>
  <c r="V26" i="1"/>
  <c r="U26" i="1"/>
  <c r="P26" i="1"/>
  <c r="W26" i="1" s="1"/>
  <c r="Z25" i="1"/>
  <c r="Z29" i="1" s="1"/>
  <c r="Y25" i="1"/>
  <c r="U25" i="1"/>
  <c r="U29" i="1" s="1"/>
  <c r="P25" i="1"/>
  <c r="P29" i="1" s="1"/>
  <c r="X22" i="1"/>
  <c r="T22" i="1"/>
  <c r="S22" i="1"/>
  <c r="R22" i="1"/>
  <c r="Q22" i="1"/>
  <c r="O22" i="1"/>
  <c r="N22" i="1"/>
  <c r="H22" i="1"/>
  <c r="H66" i="1" s="1"/>
  <c r="G22" i="1"/>
  <c r="E22" i="1"/>
  <c r="Z21" i="1"/>
  <c r="Y21" i="1"/>
  <c r="AA21" i="1" s="1"/>
  <c r="U21" i="1"/>
  <c r="V21" i="1" s="1"/>
  <c r="W21" i="1" s="1"/>
  <c r="P21" i="1"/>
  <c r="Z20" i="1"/>
  <c r="Y20" i="1"/>
  <c r="AA20" i="1" s="1"/>
  <c r="V20" i="1"/>
  <c r="U20" i="1"/>
  <c r="P20" i="1"/>
  <c r="W20" i="1" s="1"/>
  <c r="Z19" i="1"/>
  <c r="Y19" i="1"/>
  <c r="AA19" i="1" s="1"/>
  <c r="U19" i="1"/>
  <c r="V19" i="1" s="1"/>
  <c r="W19" i="1" s="1"/>
  <c r="P19" i="1"/>
  <c r="AA18" i="1"/>
  <c r="Z18" i="1"/>
  <c r="Y18" i="1"/>
  <c r="V18" i="1"/>
  <c r="U18" i="1"/>
  <c r="P18" i="1"/>
  <c r="W18" i="1" s="1"/>
  <c r="Z17" i="1"/>
  <c r="Y17" i="1"/>
  <c r="AA17" i="1" s="1"/>
  <c r="U17" i="1"/>
  <c r="V17" i="1" s="1"/>
  <c r="W17" i="1" s="1"/>
  <c r="P17" i="1"/>
  <c r="Z16" i="1"/>
  <c r="Y16" i="1"/>
  <c r="AA16" i="1" s="1"/>
  <c r="V16" i="1"/>
  <c r="U16" i="1"/>
  <c r="P16" i="1"/>
  <c r="W16" i="1" s="1"/>
  <c r="Z15" i="1"/>
  <c r="Y15" i="1"/>
  <c r="AA15" i="1" s="1"/>
  <c r="U15" i="1"/>
  <c r="V15" i="1" s="1"/>
  <c r="W15" i="1" s="1"/>
  <c r="P15" i="1"/>
  <c r="AA14" i="1"/>
  <c r="Z14" i="1"/>
  <c r="Y14" i="1"/>
  <c r="V14" i="1"/>
  <c r="U14" i="1"/>
  <c r="P14" i="1"/>
  <c r="W14" i="1" s="1"/>
  <c r="Z13" i="1"/>
  <c r="Y13" i="1"/>
  <c r="AA13" i="1" s="1"/>
  <c r="U13" i="1"/>
  <c r="V13" i="1" s="1"/>
  <c r="W13" i="1" s="1"/>
  <c r="P13" i="1"/>
  <c r="Z12" i="1"/>
  <c r="Z22" i="1" s="1"/>
  <c r="Y12" i="1"/>
  <c r="Y22" i="1" s="1"/>
  <c r="V12" i="1"/>
  <c r="U12" i="1"/>
  <c r="U22" i="1" s="1"/>
  <c r="P12" i="1"/>
  <c r="P22" i="1" s="1"/>
  <c r="X9" i="1"/>
  <c r="X66" i="1" s="1"/>
  <c r="T9" i="1"/>
  <c r="T66" i="1" s="1"/>
  <c r="S9" i="1"/>
  <c r="S66" i="1" s="1"/>
  <c r="R9" i="1"/>
  <c r="R66" i="1" s="1"/>
  <c r="Q9" i="1"/>
  <c r="Q66" i="1" s="1"/>
  <c r="O9" i="1"/>
  <c r="O66" i="1" s="1"/>
  <c r="N9" i="1"/>
  <c r="N66" i="1" s="1"/>
  <c r="G9" i="1"/>
  <c r="G66" i="1" s="1"/>
  <c r="E9" i="1"/>
  <c r="E66" i="1" s="1"/>
  <c r="Z8" i="1"/>
  <c r="Z9" i="1" s="1"/>
  <c r="Z66" i="1" s="1"/>
  <c r="Y8" i="1"/>
  <c r="AA8" i="1" s="1"/>
  <c r="U8" i="1"/>
  <c r="V8" i="1" s="1"/>
  <c r="W8" i="1" s="1"/>
  <c r="P8" i="1"/>
  <c r="AA7" i="1"/>
  <c r="Z7" i="1"/>
  <c r="Y7" i="1"/>
  <c r="Y9" i="1" s="1"/>
  <c r="V7" i="1"/>
  <c r="V9" i="1" s="1"/>
  <c r="U7" i="1"/>
  <c r="U9" i="1" s="1"/>
  <c r="P7" i="1"/>
  <c r="W7" i="1" s="1"/>
  <c r="W9" i="1" s="1"/>
  <c r="H69" i="2"/>
  <c r="H68" i="2"/>
  <c r="H70" i="2" s="1"/>
  <c r="E68" i="2"/>
  <c r="E69" i="2" s="1"/>
  <c r="F69" i="2" s="1"/>
  <c r="Z63" i="2"/>
  <c r="U63" i="2"/>
  <c r="T63" i="2"/>
  <c r="S63" i="2"/>
  <c r="R63" i="2"/>
  <c r="P63" i="2"/>
  <c r="O63" i="2"/>
  <c r="H63" i="2"/>
  <c r="E63" i="2"/>
  <c r="AB62" i="2"/>
  <c r="AB63" i="2" s="1"/>
  <c r="AA62" i="2"/>
  <c r="AD62" i="2" s="1"/>
  <c r="AD63" i="2" s="1"/>
  <c r="V62" i="2"/>
  <c r="X62" i="2" s="1"/>
  <c r="X63" i="2" s="1"/>
  <c r="Q62" i="2"/>
  <c r="Q63" i="2" s="1"/>
  <c r="Z59" i="2"/>
  <c r="U59" i="2"/>
  <c r="T59" i="2"/>
  <c r="S59" i="2"/>
  <c r="R59" i="2"/>
  <c r="P59" i="2"/>
  <c r="O59" i="2"/>
  <c r="I59" i="2"/>
  <c r="H59" i="2"/>
  <c r="G59" i="2"/>
  <c r="E59" i="2"/>
  <c r="AC58" i="2"/>
  <c r="AD58" i="2" s="1"/>
  <c r="AB58" i="2"/>
  <c r="AA58" i="2"/>
  <c r="W58" i="2"/>
  <c r="X58" i="2" s="1"/>
  <c r="V58" i="2"/>
  <c r="Q58" i="2"/>
  <c r="AC57" i="2"/>
  <c r="AD57" i="2" s="1"/>
  <c r="AB57" i="2"/>
  <c r="AA57" i="2"/>
  <c r="W57" i="2"/>
  <c r="X57" i="2" s="1"/>
  <c r="V57" i="2"/>
  <c r="Q57" i="2"/>
  <c r="Y57" i="2" s="1"/>
  <c r="AC56" i="2"/>
  <c r="AD56" i="2" s="1"/>
  <c r="AB56" i="2"/>
  <c r="AA56" i="2"/>
  <c r="X56" i="2"/>
  <c r="W56" i="2"/>
  <c r="V56" i="2"/>
  <c r="Q56" i="2"/>
  <c r="Y56" i="2" s="1"/>
  <c r="AD55" i="2"/>
  <c r="AC55" i="2"/>
  <c r="AB55" i="2"/>
  <c r="AA55" i="2"/>
  <c r="W55" i="2"/>
  <c r="X55" i="2" s="1"/>
  <c r="V55" i="2"/>
  <c r="Q55" i="2"/>
  <c r="AC54" i="2"/>
  <c r="AD54" i="2" s="1"/>
  <c r="AB54" i="2"/>
  <c r="AA54" i="2"/>
  <c r="W54" i="2"/>
  <c r="X54" i="2" s="1"/>
  <c r="V54" i="2"/>
  <c r="Q54" i="2"/>
  <c r="Y54" i="2" s="1"/>
  <c r="AC53" i="2"/>
  <c r="AC59" i="2" s="1"/>
  <c r="AB53" i="2"/>
  <c r="AB59" i="2" s="1"/>
  <c r="AA53" i="2"/>
  <c r="AA59" i="2" s="1"/>
  <c r="W53" i="2"/>
  <c r="X53" i="2" s="1"/>
  <c r="X59" i="2" s="1"/>
  <c r="V53" i="2"/>
  <c r="V59" i="2" s="1"/>
  <c r="Q53" i="2"/>
  <c r="Q59" i="2" s="1"/>
  <c r="Z50" i="2"/>
  <c r="U50" i="2"/>
  <c r="T50" i="2"/>
  <c r="S50" i="2"/>
  <c r="R50" i="2"/>
  <c r="P50" i="2"/>
  <c r="O50" i="2"/>
  <c r="N50" i="2"/>
  <c r="N66" i="2" s="1"/>
  <c r="M50" i="2"/>
  <c r="M66" i="2" s="1"/>
  <c r="L50" i="2"/>
  <c r="L66" i="2" s="1"/>
  <c r="K50" i="2"/>
  <c r="K66" i="2" s="1"/>
  <c r="J50" i="2"/>
  <c r="J66" i="2" s="1"/>
  <c r="I50" i="2"/>
  <c r="H50" i="2"/>
  <c r="G50" i="2"/>
  <c r="E50" i="2"/>
  <c r="AD49" i="2"/>
  <c r="AC49" i="2"/>
  <c r="AB49" i="2"/>
  <c r="AA49" i="2"/>
  <c r="W49" i="2"/>
  <c r="X49" i="2" s="1"/>
  <c r="V49" i="2"/>
  <c r="Q49" i="2"/>
  <c r="AC48" i="2"/>
  <c r="AD48" i="2" s="1"/>
  <c r="AB48" i="2"/>
  <c r="AA48" i="2"/>
  <c r="W48" i="2"/>
  <c r="X48" i="2" s="1"/>
  <c r="V48" i="2"/>
  <c r="Q48" i="2"/>
  <c r="AC47" i="2"/>
  <c r="AD47" i="2" s="1"/>
  <c r="AB47" i="2"/>
  <c r="AA47" i="2"/>
  <c r="W47" i="2"/>
  <c r="X47" i="2" s="1"/>
  <c r="V47" i="2"/>
  <c r="Q47" i="2"/>
  <c r="AC46" i="2"/>
  <c r="AD46" i="2" s="1"/>
  <c r="AB46" i="2"/>
  <c r="AA46" i="2"/>
  <c r="X46" i="2"/>
  <c r="W46" i="2"/>
  <c r="V46" i="2"/>
  <c r="Q46" i="2"/>
  <c r="Y46" i="2" s="1"/>
  <c r="AD45" i="2"/>
  <c r="AC45" i="2"/>
  <c r="AB45" i="2"/>
  <c r="AA45" i="2"/>
  <c r="W45" i="2"/>
  <c r="V45" i="2"/>
  <c r="X45" i="2" s="1"/>
  <c r="Q45" i="2"/>
  <c r="AC44" i="2"/>
  <c r="AB44" i="2"/>
  <c r="AA44" i="2"/>
  <c r="AD44" i="2" s="1"/>
  <c r="W44" i="2"/>
  <c r="X44" i="2" s="1"/>
  <c r="V44" i="2"/>
  <c r="Q44" i="2"/>
  <c r="AC43" i="2"/>
  <c r="AD43" i="2" s="1"/>
  <c r="AB43" i="2"/>
  <c r="AA43" i="2"/>
  <c r="W43" i="2"/>
  <c r="X43" i="2" s="1"/>
  <c r="V43" i="2"/>
  <c r="Q43" i="2"/>
  <c r="Y43" i="2" s="1"/>
  <c r="AC42" i="2"/>
  <c r="AD42" i="2" s="1"/>
  <c r="AB42" i="2"/>
  <c r="AA42" i="2"/>
  <c r="X42" i="2"/>
  <c r="W42" i="2"/>
  <c r="V42" i="2"/>
  <c r="Q42" i="2"/>
  <c r="Y42" i="2" s="1"/>
  <c r="AD41" i="2"/>
  <c r="AC41" i="2"/>
  <c r="AB41" i="2"/>
  <c r="AA41" i="2"/>
  <c r="W41" i="2"/>
  <c r="V41" i="2"/>
  <c r="X41" i="2" s="1"/>
  <c r="Q41" i="2"/>
  <c r="AC40" i="2"/>
  <c r="AB40" i="2"/>
  <c r="AA40" i="2"/>
  <c r="AD40" i="2" s="1"/>
  <c r="W40" i="2"/>
  <c r="X40" i="2" s="1"/>
  <c r="V40" i="2"/>
  <c r="Q40" i="2"/>
  <c r="AC39" i="2"/>
  <c r="AD39" i="2" s="1"/>
  <c r="AB39" i="2"/>
  <c r="AA39" i="2"/>
  <c r="W39" i="2"/>
  <c r="X39" i="2" s="1"/>
  <c r="V39" i="2"/>
  <c r="Q39" i="2"/>
  <c r="Y39" i="2" s="1"/>
  <c r="AC38" i="2"/>
  <c r="AD38" i="2" s="1"/>
  <c r="AB38" i="2"/>
  <c r="AA38" i="2"/>
  <c r="X38" i="2"/>
  <c r="W38" i="2"/>
  <c r="V38" i="2"/>
  <c r="Q38" i="2"/>
  <c r="Y38" i="2" s="1"/>
  <c r="AD37" i="2"/>
  <c r="AC37" i="2"/>
  <c r="AB37" i="2"/>
  <c r="AA37" i="2"/>
  <c r="W37" i="2"/>
  <c r="V37" i="2"/>
  <c r="X37" i="2" s="1"/>
  <c r="Q37" i="2"/>
  <c r="AC36" i="2"/>
  <c r="AB36" i="2"/>
  <c r="AA36" i="2"/>
  <c r="AD36" i="2" s="1"/>
  <c r="W36" i="2"/>
  <c r="X36" i="2" s="1"/>
  <c r="V36" i="2"/>
  <c r="Q36" i="2"/>
  <c r="AC35" i="2"/>
  <c r="AD35" i="2" s="1"/>
  <c r="AB35" i="2"/>
  <c r="AA35" i="2"/>
  <c r="W35" i="2"/>
  <c r="X35" i="2" s="1"/>
  <c r="V35" i="2"/>
  <c r="Q35" i="2"/>
  <c r="Y35" i="2" s="1"/>
  <c r="AC34" i="2"/>
  <c r="AD34" i="2" s="1"/>
  <c r="AB34" i="2"/>
  <c r="AA34" i="2"/>
  <c r="X34" i="2"/>
  <c r="W34" i="2"/>
  <c r="V34" i="2"/>
  <c r="Q34" i="2"/>
  <c r="Y34" i="2" s="1"/>
  <c r="AD33" i="2"/>
  <c r="AC33" i="2"/>
  <c r="AC50" i="2" s="1"/>
  <c r="AB33" i="2"/>
  <c r="AB50" i="2" s="1"/>
  <c r="AA33" i="2"/>
  <c r="AA50" i="2" s="1"/>
  <c r="X33" i="2"/>
  <c r="W33" i="2"/>
  <c r="W50" i="2" s="1"/>
  <c r="V33" i="2"/>
  <c r="V50" i="2" s="1"/>
  <c r="Q33" i="2"/>
  <c r="Q50" i="2" s="1"/>
  <c r="Z29" i="2"/>
  <c r="U29" i="2"/>
  <c r="T29" i="2"/>
  <c r="S29" i="2"/>
  <c r="R29" i="2"/>
  <c r="P29" i="2"/>
  <c r="O29" i="2"/>
  <c r="H29" i="2"/>
  <c r="G29" i="2"/>
  <c r="E29" i="2"/>
  <c r="AD28" i="2"/>
  <c r="AC28" i="2"/>
  <c r="AB28" i="2"/>
  <c r="AA28" i="2"/>
  <c r="X28" i="2"/>
  <c r="W28" i="2"/>
  <c r="V28" i="2"/>
  <c r="Q28" i="2"/>
  <c r="Y28" i="2" s="1"/>
  <c r="AC27" i="2"/>
  <c r="AB27" i="2"/>
  <c r="AA27" i="2"/>
  <c r="AD27" i="2" s="1"/>
  <c r="W27" i="2"/>
  <c r="X27" i="2" s="1"/>
  <c r="V27" i="2"/>
  <c r="Q27" i="2"/>
  <c r="AC26" i="2"/>
  <c r="AD26" i="2" s="1"/>
  <c r="AB26" i="2"/>
  <c r="AA26" i="2"/>
  <c r="W26" i="2"/>
  <c r="X26" i="2" s="1"/>
  <c r="V26" i="2"/>
  <c r="Q26" i="2"/>
  <c r="AC25" i="2"/>
  <c r="AC29" i="2" s="1"/>
  <c r="AB25" i="2"/>
  <c r="AB29" i="2" s="1"/>
  <c r="AA25" i="2"/>
  <c r="AA29" i="2" s="1"/>
  <c r="X25" i="2"/>
  <c r="X29" i="2" s="1"/>
  <c r="W25" i="2"/>
  <c r="W29" i="2" s="1"/>
  <c r="V25" i="2"/>
  <c r="V29" i="2" s="1"/>
  <c r="Q25" i="2"/>
  <c r="Q29" i="2" s="1"/>
  <c r="Z22" i="2"/>
  <c r="U22" i="2"/>
  <c r="T22" i="2"/>
  <c r="S22" i="2"/>
  <c r="R22" i="2"/>
  <c r="P22" i="2"/>
  <c r="O22" i="2"/>
  <c r="I22" i="2"/>
  <c r="I66" i="2" s="1"/>
  <c r="H22" i="2"/>
  <c r="G22" i="2"/>
  <c r="G66" i="2" s="1"/>
  <c r="E22" i="2"/>
  <c r="AC21" i="2"/>
  <c r="AD21" i="2" s="1"/>
  <c r="AB21" i="2"/>
  <c r="AA21" i="2"/>
  <c r="W21" i="2"/>
  <c r="V21" i="2"/>
  <c r="X21" i="2" s="1"/>
  <c r="Q21" i="2"/>
  <c r="Y21" i="2" s="1"/>
  <c r="AC20" i="2"/>
  <c r="AB20" i="2"/>
  <c r="AA20" i="2"/>
  <c r="AD20" i="2" s="1"/>
  <c r="W20" i="2"/>
  <c r="X20" i="2" s="1"/>
  <c r="V20" i="2"/>
  <c r="Q20" i="2"/>
  <c r="AC19" i="2"/>
  <c r="AD19" i="2" s="1"/>
  <c r="AB19" i="2"/>
  <c r="AA19" i="2"/>
  <c r="X19" i="2"/>
  <c r="W19" i="2"/>
  <c r="V19" i="2"/>
  <c r="Q19" i="2"/>
  <c r="Y19" i="2" s="1"/>
  <c r="AD18" i="2"/>
  <c r="AC18" i="2"/>
  <c r="AB18" i="2"/>
  <c r="AA18" i="2"/>
  <c r="W18" i="2"/>
  <c r="X18" i="2" s="1"/>
  <c r="V18" i="2"/>
  <c r="Q18" i="2"/>
  <c r="Y18" i="2" s="1"/>
  <c r="AC17" i="2"/>
  <c r="AD17" i="2" s="1"/>
  <c r="AB17" i="2"/>
  <c r="AA17" i="2"/>
  <c r="W17" i="2"/>
  <c r="V17" i="2"/>
  <c r="X17" i="2" s="1"/>
  <c r="Q17" i="2"/>
  <c r="Y17" i="2" s="1"/>
  <c r="AC16" i="2"/>
  <c r="AD16" i="2" s="1"/>
  <c r="AB16" i="2"/>
  <c r="AA16" i="2"/>
  <c r="W16" i="2"/>
  <c r="X16" i="2" s="1"/>
  <c r="V16" i="2"/>
  <c r="Q16" i="2"/>
  <c r="AC15" i="2"/>
  <c r="AD15" i="2" s="1"/>
  <c r="AB15" i="2"/>
  <c r="AA15" i="2"/>
  <c r="X15" i="2"/>
  <c r="W15" i="2"/>
  <c r="V15" i="2"/>
  <c r="Q15" i="2"/>
  <c r="Y15" i="2" s="1"/>
  <c r="AD14" i="2"/>
  <c r="AC14" i="2"/>
  <c r="AB14" i="2"/>
  <c r="AA14" i="2"/>
  <c r="W14" i="2"/>
  <c r="X14" i="2" s="1"/>
  <c r="V14" i="2"/>
  <c r="Q14" i="2"/>
  <c r="AC13" i="2"/>
  <c r="AD13" i="2" s="1"/>
  <c r="AB13" i="2"/>
  <c r="AA13" i="2"/>
  <c r="W13" i="2"/>
  <c r="X13" i="2" s="1"/>
  <c r="V13" i="2"/>
  <c r="Q13" i="2"/>
  <c r="AC12" i="2"/>
  <c r="AC22" i="2" s="1"/>
  <c r="AB12" i="2"/>
  <c r="AB22" i="2" s="1"/>
  <c r="AA12" i="2"/>
  <c r="AA22" i="2" s="1"/>
  <c r="W12" i="2"/>
  <c r="X12" i="2" s="1"/>
  <c r="X22" i="2" s="1"/>
  <c r="V12" i="2"/>
  <c r="V22" i="2" s="1"/>
  <c r="Q12" i="2"/>
  <c r="Q22" i="2" s="1"/>
  <c r="AC9" i="2"/>
  <c r="AC66" i="2" s="1"/>
  <c r="Z9" i="2"/>
  <c r="Z66" i="2" s="1"/>
  <c r="U9" i="2"/>
  <c r="U66" i="2" s="1"/>
  <c r="T9" i="2"/>
  <c r="T66" i="2" s="1"/>
  <c r="S9" i="2"/>
  <c r="S66" i="2" s="1"/>
  <c r="R9" i="2"/>
  <c r="R66" i="2" s="1"/>
  <c r="Q9" i="2"/>
  <c r="P9" i="2"/>
  <c r="P66" i="2" s="1"/>
  <c r="O9" i="2"/>
  <c r="O66" i="2" s="1"/>
  <c r="H9" i="2"/>
  <c r="H66" i="2" s="1"/>
  <c r="E9" i="2"/>
  <c r="E66" i="2" s="1"/>
  <c r="AC8" i="2"/>
  <c r="AB8" i="2"/>
  <c r="AA8" i="2"/>
  <c r="AD8" i="2" s="1"/>
  <c r="W8" i="2"/>
  <c r="V8" i="2"/>
  <c r="X8" i="2" s="1"/>
  <c r="Q8" i="2"/>
  <c r="AC7" i="2"/>
  <c r="AB7" i="2"/>
  <c r="AB9" i="2" s="1"/>
  <c r="AA7" i="2"/>
  <c r="AA9" i="2" s="1"/>
  <c r="X7" i="2"/>
  <c r="W7" i="2"/>
  <c r="W9" i="2" s="1"/>
  <c r="V7" i="2"/>
  <c r="Q7" i="2"/>
  <c r="Y7" i="2" s="1"/>
  <c r="P66" i="5" l="1"/>
  <c r="V22" i="5"/>
  <c r="V9" i="5"/>
  <c r="AA29" i="5"/>
  <c r="Y66" i="5"/>
  <c r="W7" i="5"/>
  <c r="W9" i="5" s="1"/>
  <c r="V25" i="5"/>
  <c r="V33" i="5"/>
  <c r="AA33" i="5"/>
  <c r="AA50" i="5" s="1"/>
  <c r="V54" i="5"/>
  <c r="W54" i="5" s="1"/>
  <c r="V62" i="5"/>
  <c r="AA62" i="5"/>
  <c r="AA63" i="5" s="1"/>
  <c r="F68" i="5"/>
  <c r="F70" i="5" s="1"/>
  <c r="AA12" i="5"/>
  <c r="AA22" i="5" s="1"/>
  <c r="AA66" i="5" s="1"/>
  <c r="AA53" i="5"/>
  <c r="AA59" i="5" s="1"/>
  <c r="W12" i="5"/>
  <c r="W22" i="5" s="1"/>
  <c r="W53" i="5"/>
  <c r="W59" i="5" s="1"/>
  <c r="AB22" i="4"/>
  <c r="Q50" i="4"/>
  <c r="X54" i="4"/>
  <c r="X58" i="4"/>
  <c r="V66" i="4"/>
  <c r="P66" i="4"/>
  <c r="AA66" i="4"/>
  <c r="X15" i="4"/>
  <c r="W50" i="4"/>
  <c r="X34" i="4"/>
  <c r="X55" i="4"/>
  <c r="X56" i="4"/>
  <c r="W22" i="4"/>
  <c r="X29" i="4"/>
  <c r="W7" i="4"/>
  <c r="W9" i="4" s="1"/>
  <c r="W66" i="4" s="1"/>
  <c r="AB7" i="4"/>
  <c r="AB9" i="4" s="1"/>
  <c r="AB66" i="4" s="1"/>
  <c r="V22" i="4"/>
  <c r="Z22" i="4"/>
  <c r="Q29" i="4"/>
  <c r="X33" i="4"/>
  <c r="X50" i="4" s="1"/>
  <c r="W53" i="4"/>
  <c r="W59" i="4" s="1"/>
  <c r="AB53" i="4"/>
  <c r="AB59" i="4" s="1"/>
  <c r="Q62" i="4"/>
  <c r="F68" i="4"/>
  <c r="F70" i="4" s="1"/>
  <c r="V29" i="4"/>
  <c r="X53" i="4"/>
  <c r="X59" i="4" s="1"/>
  <c r="X12" i="4"/>
  <c r="X22" i="4" s="1"/>
  <c r="V50" i="4"/>
  <c r="Z50" i="4"/>
  <c r="Z66" i="4" s="1"/>
  <c r="V9" i="3"/>
  <c r="AA29" i="3"/>
  <c r="W57" i="3"/>
  <c r="W58" i="3"/>
  <c r="Y66" i="3"/>
  <c r="AA9" i="3"/>
  <c r="W7" i="3"/>
  <c r="W9" i="3" s="1"/>
  <c r="V25" i="3"/>
  <c r="V33" i="3"/>
  <c r="AA33" i="3"/>
  <c r="AA50" i="3" s="1"/>
  <c r="V54" i="3"/>
  <c r="W54" i="3" s="1"/>
  <c r="V62" i="3"/>
  <c r="V63" i="3" s="1"/>
  <c r="AA62" i="3"/>
  <c r="AA63" i="3" s="1"/>
  <c r="F68" i="3"/>
  <c r="F70" i="3" s="1"/>
  <c r="AA12" i="3"/>
  <c r="AA22" i="3" s="1"/>
  <c r="AA53" i="3"/>
  <c r="AA59" i="3" s="1"/>
  <c r="W62" i="3"/>
  <c r="W63" i="3" s="1"/>
  <c r="W12" i="3"/>
  <c r="W22" i="3" s="1"/>
  <c r="W53" i="3"/>
  <c r="W59" i="3" s="1"/>
  <c r="W58" i="1"/>
  <c r="Y66" i="1"/>
  <c r="U66" i="1"/>
  <c r="AA9" i="1"/>
  <c r="V22" i="1"/>
  <c r="P9" i="1"/>
  <c r="P66" i="1" s="1"/>
  <c r="V25" i="1"/>
  <c r="AA25" i="1"/>
  <c r="AA29" i="1" s="1"/>
  <c r="V33" i="1"/>
  <c r="AA33" i="1"/>
  <c r="AA50" i="1" s="1"/>
  <c r="V54" i="1"/>
  <c r="W54" i="1" s="1"/>
  <c r="V62" i="1"/>
  <c r="V63" i="1" s="1"/>
  <c r="AA62" i="1"/>
  <c r="AA63" i="1" s="1"/>
  <c r="F68" i="1"/>
  <c r="F70" i="1" s="1"/>
  <c r="AA12" i="1"/>
  <c r="AA22" i="1" s="1"/>
  <c r="AA53" i="1"/>
  <c r="AA59" i="1" s="1"/>
  <c r="W12" i="1"/>
  <c r="W22" i="1" s="1"/>
  <c r="W53" i="1"/>
  <c r="W59" i="1" s="1"/>
  <c r="Y9" i="2"/>
  <c r="AB66" i="2"/>
  <c r="Q66" i="2"/>
  <c r="Y36" i="2"/>
  <c r="Y41" i="2"/>
  <c r="Y44" i="2"/>
  <c r="Y47" i="2"/>
  <c r="Y49" i="2"/>
  <c r="Y13" i="2"/>
  <c r="Y16" i="2"/>
  <c r="Y26" i="2"/>
  <c r="X9" i="2"/>
  <c r="Y8" i="2"/>
  <c r="X50" i="2"/>
  <c r="AD50" i="2"/>
  <c r="Y37" i="2"/>
  <c r="Y40" i="2"/>
  <c r="Y45" i="2"/>
  <c r="Y48" i="2"/>
  <c r="Y14" i="2"/>
  <c r="Y20" i="2"/>
  <c r="Y27" i="2"/>
  <c r="Y55" i="2"/>
  <c r="Y58" i="2"/>
  <c r="Y33" i="2"/>
  <c r="W59" i="2"/>
  <c r="V63" i="2"/>
  <c r="AA63" i="2"/>
  <c r="AA66" i="2" s="1"/>
  <c r="W22" i="2"/>
  <c r="W66" i="2" s="1"/>
  <c r="Y25" i="2"/>
  <c r="Y29" i="2" s="1"/>
  <c r="AD25" i="2"/>
  <c r="AD29" i="2" s="1"/>
  <c r="F68" i="2"/>
  <c r="F70" i="2" s="1"/>
  <c r="V9" i="2"/>
  <c r="V66" i="2" s="1"/>
  <c r="Y53" i="2"/>
  <c r="Y59" i="2" s="1"/>
  <c r="AD53" i="2"/>
  <c r="AD59" i="2" s="1"/>
  <c r="AD7" i="2"/>
  <c r="AD9" i="2" s="1"/>
  <c r="AD66" i="2" s="1"/>
  <c r="Y12" i="2"/>
  <c r="AD12" i="2"/>
  <c r="AD22" i="2" s="1"/>
  <c r="Y62" i="2"/>
  <c r="Y63" i="2" s="1"/>
  <c r="W25" i="5" l="1"/>
  <c r="W29" i="5" s="1"/>
  <c r="W66" i="5" s="1"/>
  <c r="V29" i="5"/>
  <c r="V59" i="5"/>
  <c r="V50" i="5"/>
  <c r="W33" i="5"/>
  <c r="W50" i="5" s="1"/>
  <c r="V63" i="5"/>
  <c r="W62" i="5"/>
  <c r="W63" i="5" s="1"/>
  <c r="V66" i="5"/>
  <c r="Q66" i="4"/>
  <c r="X62" i="4"/>
  <c r="X63" i="4" s="1"/>
  <c r="Q63" i="4"/>
  <c r="X7" i="4"/>
  <c r="X9" i="4" s="1"/>
  <c r="W25" i="3"/>
  <c r="W29" i="3" s="1"/>
  <c r="W66" i="3" s="1"/>
  <c r="V29" i="3"/>
  <c r="V66" i="3" s="1"/>
  <c r="V59" i="3"/>
  <c r="V50" i="3"/>
  <c r="W33" i="3"/>
  <c r="W50" i="3" s="1"/>
  <c r="AA66" i="3"/>
  <c r="W62" i="1"/>
  <c r="W63" i="1" s="1"/>
  <c r="V50" i="1"/>
  <c r="W33" i="1"/>
  <c r="W50" i="1" s="1"/>
  <c r="V59" i="1"/>
  <c r="W25" i="1"/>
  <c r="W29" i="1" s="1"/>
  <c r="W66" i="1" s="1"/>
  <c r="V29" i="1"/>
  <c r="V66" i="1" s="1"/>
  <c r="AA66" i="1"/>
  <c r="Y22" i="2"/>
  <c r="Y66" i="2" s="1"/>
  <c r="Y50" i="2"/>
  <c r="X66" i="2"/>
  <c r="X66" i="4" l="1"/>
</calcChain>
</file>

<file path=xl/sharedStrings.xml><?xml version="1.0" encoding="utf-8"?>
<sst xmlns="http://schemas.openxmlformats.org/spreadsheetml/2006/main" count="884" uniqueCount="161">
  <si>
    <t>1RA  FEBRERO   2021</t>
  </si>
  <si>
    <t>Código</t>
  </si>
  <si>
    <t>Empleado</t>
  </si>
  <si>
    <t>Nombramiento</t>
  </si>
  <si>
    <t>Sueldo</t>
  </si>
  <si>
    <t>DIAS LABORADOS</t>
  </si>
  <si>
    <t xml:space="preserve">PRESTAMO PENSIONES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</si>
  <si>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</si>
  <si>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</si>
  <si>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</si>
  <si>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</si>
  <si>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</si>
  <si>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</si>
  <si>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*TOTAL* *PERCEPCIONES*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</si>
  <si>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</si>
  <si>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</si>
  <si>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</si>
  <si>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</si>
  <si>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</si>
  <si>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</si>
  <si>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</si>
  <si>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</si>
  <si>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</si>
  <si>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</si>
  <si>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</si>
  <si>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</si>
  <si>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</si>
  <si>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</si>
  <si>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</si>
  <si>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</si>
  <si>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</si>
  <si>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</si>
  <si>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</si>
  <si>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</si>
  <si>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</si>
  <si>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</si>
  <si>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</si>
  <si>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</si>
  <si>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Pamela de Jesus Chavez Paz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</si>
  <si>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</si>
  <si>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</si>
  <si>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</si>
  <si>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</si>
  <si>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</si>
  <si>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</si>
  <si>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</si>
  <si>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</si>
  <si>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</si>
  <si>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</si>
  <si>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</si>
  <si>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</si>
  <si>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</si>
  <si>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</si>
  <si>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</si>
  <si>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</si>
  <si>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JA39</t>
  </si>
  <si>
    <t xml:space="preserve">Rios Ramos Dulce Maria Paulina 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</si>
  <si>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</si>
  <si>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</si>
  <si>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</si>
  <si>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</si>
  <si>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</si>
  <si>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</si>
  <si>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</si>
  <si>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</si>
  <si>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</si>
  <si>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</si>
  <si>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</si>
  <si>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</si>
  <si>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</si>
  <si>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</si>
  <si>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</si>
  <si>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</si>
  <si>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</si>
  <si>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</si>
  <si>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</si>
  <si>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</si>
  <si>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</si>
  <si>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</si>
  <si>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</si>
  <si>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</si>
  <si>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</si>
  <si>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</si>
  <si>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</si>
  <si>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</si>
  <si>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</si>
  <si>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</si>
  <si>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</si>
  <si>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</si>
  <si>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</si>
  <si>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</si>
  <si>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</si>
  <si>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</si>
  <si>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V A C A N T E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</si>
  <si>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</si>
  <si>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</si>
  <si>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</si>
  <si>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</si>
  <si>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</si>
  <si>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</si>
  <si>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</si>
  <si>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</si>
  <si>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</si>
  <si>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</si>
  <si>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</si>
  <si>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</si>
  <si>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</si>
  <si>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</si>
  <si>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</si>
  <si>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</si>
  <si>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</si>
  <si>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</si>
  <si>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</si>
  <si>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</si>
  <si>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</si>
  <si>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</si>
  <si>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</si>
  <si>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</si>
  <si>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</si>
  <si>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</si>
  <si>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</si>
  <si>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</si>
  <si>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</si>
  <si>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</si>
  <si>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</si>
  <si>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</si>
  <si>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Terapeuta  (DI)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</si>
  <si>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</si>
  <si>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</si>
  <si>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</si>
  <si>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</si>
  <si>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</si>
  <si>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</si>
  <si>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</si>
  <si>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</si>
  <si>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</si>
  <si>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</si>
  <si>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</si>
  <si>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</si>
  <si>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</si>
  <si>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Marisol Valdez Becerra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</si>
  <si>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</si>
  <si>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</si>
  <si>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</si>
  <si>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</si>
  <si>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</si>
  <si>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</si>
  <si>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</si>
  <si>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 xml:space="preserve">                 </t>
  </si>
  <si>
    <t>2DA  FEBRERO   2021</t>
  </si>
  <si>
    <t>RETROACTIVO</t>
  </si>
  <si>
    <t xml:space="preserve">DEVOLUCION </t>
  </si>
  <si>
    <t>DEVOLUCION RETROACTIVA DE APORTACION A PENSIONES</t>
  </si>
  <si>
    <t>Subsidio al empleo</t>
  </si>
  <si>
    <t xml:space="preserve">I.S.R. </t>
  </si>
  <si>
    <t>Retroactivo Pernsiones</t>
  </si>
  <si>
    <t>Retroactivo Sedar</t>
  </si>
  <si>
    <t>1RA  MARZO   2021</t>
  </si>
  <si>
    <t>2DA  MARZO   2021</t>
  </si>
  <si>
    <t>PRIMA VACACIONAL</t>
  </si>
  <si>
    <t>1RA  ABRIL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</si>
</sst>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1" fillId="6" borderId="0" xfId="0" applyNumberFormat="1" applyFont="1" applyFill="1"/>
    <xf numFmtId="44" fontId="1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4" fontId="1" fillId="8" borderId="0" xfId="0" applyNumberFormat="1" applyFont="1" applyFill="1"/>
    <xf numFmtId="2" fontId="1" fillId="0" borderId="0" xfId="0" applyNumberFormat="1" applyFont="1"/>
    <xf numFmtId="0" fontId="0" fillId="0" borderId="0" xfId="0" applyFont="1"/>
    <xf numFmtId="4" fontId="1" fillId="6" borderId="0" xfId="0" applyNumberFormat="1" applyFont="1" applyFill="1"/>
    <xf numFmtId="4" fontId="9" fillId="9" borderId="0" xfId="0" applyNumberFormat="1" applyFont="1" applyFill="1"/>
    <xf numFmtId="4" fontId="1" fillId="0" borderId="0" xfId="0" applyNumberFormat="1" applyFont="1" applyFill="1"/>
    <xf numFmtId="4" fontId="14" fillId="5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0" borderId="0" xfId="0" applyNumberFormat="1" applyFont="1"/>
    <xf numFmtId="4" fontId="12" fillId="0" borderId="0" xfId="0" applyNumberFormat="1" applyFont="1"/>
    <xf numFmtId="44" fontId="12" fillId="3" borderId="14" xfId="0" applyNumberFormat="1" applyFont="1" applyFill="1" applyBorder="1"/>
    <xf numFmtId="4" fontId="12" fillId="4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  <xf numFmtId="4" fontId="13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selection sqref="A1:AA80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3" t="s">
        <v>6</v>
      </c>
      <c r="H5" s="14" t="s">
        <v>151</v>
      </c>
      <c r="I5" s="15" t="s">
        <v>7</v>
      </c>
      <c r="J5" s="13" t="s">
        <v>8</v>
      </c>
      <c r="K5" s="13" t="s">
        <v>9</v>
      </c>
      <c r="L5" s="16" t="s">
        <v>10</v>
      </c>
      <c r="M5" s="16" t="s">
        <v>11</v>
      </c>
      <c r="N5" s="17" t="s">
        <v>12</v>
      </c>
      <c r="O5" s="9" t="s">
        <v>152</v>
      </c>
      <c r="P5" s="9" t="s">
        <v>13</v>
      </c>
      <c r="Q5" s="18" t="s">
        <v>153</v>
      </c>
      <c r="R5" s="11" t="s">
        <v>154</v>
      </c>
      <c r="S5" s="11" t="s">
        <v>14</v>
      </c>
      <c r="T5" s="19" t="s">
        <v>15</v>
      </c>
      <c r="U5" s="20" t="s">
        <v>16</v>
      </c>
      <c r="V5" s="22" t="s">
        <v>17</v>
      </c>
      <c r="W5" s="23" t="s">
        <v>18</v>
      </c>
      <c r="X5" s="18" t="s">
        <v>19</v>
      </c>
      <c r="Y5" s="18" t="s">
        <v>20</v>
      </c>
      <c r="Z5" s="24" t="s">
        <v>21</v>
      </c>
      <c r="AA5" s="24" t="s">
        <v>22</v>
      </c>
    </row>
    <row r="6" spans="1:27" ht="15.75" x14ac:dyDescent="0.25">
      <c r="A6" s="1"/>
      <c r="B6" s="25" t="s">
        <v>23</v>
      </c>
      <c r="C6" s="26" t="s">
        <v>24</v>
      </c>
      <c r="D6" s="26"/>
      <c r="E6" s="27"/>
      <c r="F6" s="3"/>
      <c r="G6" s="28"/>
      <c r="H6" s="3"/>
      <c r="I6" s="3"/>
      <c r="J6" s="3"/>
      <c r="K6" s="3"/>
      <c r="L6" s="3"/>
      <c r="M6" s="3"/>
      <c r="N6" s="27"/>
      <c r="O6" s="27"/>
      <c r="P6" s="27"/>
      <c r="Q6" s="3"/>
      <c r="R6" s="3"/>
      <c r="S6" s="3"/>
      <c r="T6" s="27"/>
      <c r="U6" s="3"/>
      <c r="V6" s="27"/>
      <c r="W6" s="4"/>
      <c r="X6" s="1"/>
      <c r="Y6" s="1"/>
      <c r="Z6" s="1"/>
      <c r="AA6" s="1"/>
    </row>
    <row r="7" spans="1:27" ht="21" x14ac:dyDescent="0.35">
      <c r="A7" s="1"/>
      <c r="B7" s="1" t="s">
        <v>25</v>
      </c>
      <c r="C7" s="2" t="s">
        <v>26</v>
      </c>
      <c r="D7" s="1" t="s">
        <v>27</v>
      </c>
      <c r="E7" s="3">
        <v>24148.799999999999</v>
      </c>
      <c r="F7" s="29">
        <v>15</v>
      </c>
      <c r="G7" s="30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-0.13</v>
      </c>
      <c r="U7" s="31">
        <f>ROUND(E7*0.115,2)</f>
        <v>2777.11</v>
      </c>
      <c r="V7" s="3">
        <f>SUM(S7:U7)+G7</f>
        <v>12662.8</v>
      </c>
      <c r="W7" s="32">
        <f>P7-V7</f>
        <v>11486</v>
      </c>
      <c r="X7" s="33">
        <v>814.93</v>
      </c>
      <c r="Y7" s="3">
        <f>+E7*17.5%+E7*3%</f>
        <v>4950.5039999999999</v>
      </c>
      <c r="Z7" s="34">
        <f>ROUND(+E7*2%,2)</f>
        <v>482.98</v>
      </c>
      <c r="AA7" s="35">
        <f>SUM(X7:Z7)</f>
        <v>6248.4140000000007</v>
      </c>
    </row>
    <row r="8" spans="1:27" ht="21" x14ac:dyDescent="0.35">
      <c r="A8" s="1"/>
      <c r="B8" s="1" t="s">
        <v>28</v>
      </c>
      <c r="C8" s="2" t="s">
        <v>29</v>
      </c>
      <c r="D8" s="1" t="s">
        <v>30</v>
      </c>
      <c r="E8" s="3">
        <v>6705.32</v>
      </c>
      <c r="F8" s="29">
        <v>15</v>
      </c>
      <c r="G8" s="3"/>
      <c r="H8" s="3"/>
      <c r="I8" s="3"/>
      <c r="J8" s="3"/>
      <c r="K8" s="3"/>
      <c r="L8" s="3"/>
      <c r="M8" s="3"/>
      <c r="N8" s="36"/>
      <c r="O8" s="3"/>
      <c r="P8" s="3">
        <f>E8+-N8</f>
        <v>6705.32</v>
      </c>
      <c r="Q8" s="3">
        <v>0</v>
      </c>
      <c r="R8" s="3"/>
      <c r="S8" s="3">
        <v>721.12</v>
      </c>
      <c r="T8" s="3">
        <v>0.28999999999999998</v>
      </c>
      <c r="U8" s="31">
        <f>ROUND(E8*0.115,2)</f>
        <v>771.11</v>
      </c>
      <c r="V8" s="3">
        <f>SUM(S8:U8)+G8</f>
        <v>1492.52</v>
      </c>
      <c r="W8" s="32">
        <f>P8-V8</f>
        <v>5212.7999999999993</v>
      </c>
      <c r="X8" s="33">
        <v>370.38</v>
      </c>
      <c r="Y8" s="3">
        <f>+E8*17.5%+E8*3%</f>
        <v>1374.5905999999998</v>
      </c>
      <c r="Z8" s="34">
        <f>ROUND(+E8*2%,2)</f>
        <v>134.11000000000001</v>
      </c>
      <c r="AA8" s="35">
        <f>SUM(X8:Z8)</f>
        <v>1879.0805999999998</v>
      </c>
    </row>
    <row r="9" spans="1:27" ht="18.75" x14ac:dyDescent="0.3">
      <c r="A9" s="1"/>
      <c r="B9" s="37" t="s">
        <v>31</v>
      </c>
      <c r="C9" s="38"/>
      <c r="D9" s="39"/>
      <c r="E9" s="40">
        <f>SUM(E7:E8)</f>
        <v>30854.12</v>
      </c>
      <c r="F9" s="40"/>
      <c r="G9" s="40">
        <f>+G8+G7</f>
        <v>5000</v>
      </c>
      <c r="H9" s="40"/>
      <c r="I9" s="40"/>
      <c r="J9" s="40"/>
      <c r="K9" s="40"/>
      <c r="L9" s="40"/>
      <c r="M9" s="40"/>
      <c r="N9" s="40">
        <f t="shared" ref="N9:O9" si="0">SUM(N7:N8)</f>
        <v>0</v>
      </c>
      <c r="O9" s="40">
        <f t="shared" si="0"/>
        <v>0</v>
      </c>
      <c r="P9" s="40">
        <f>SUM(P7:P8)</f>
        <v>30854.12</v>
      </c>
      <c r="Q9" s="40">
        <f t="shared" ref="Q9:AA9" si="1">SUM(Q7:Q8)</f>
        <v>0</v>
      </c>
      <c r="R9" s="40">
        <f t="shared" si="1"/>
        <v>0</v>
      </c>
      <c r="S9" s="40">
        <f t="shared" si="1"/>
        <v>5606.94</v>
      </c>
      <c r="T9" s="40">
        <f t="shared" si="1"/>
        <v>0.15999999999999998</v>
      </c>
      <c r="U9" s="40">
        <f>SUM(U7:U8)</f>
        <v>3548.2200000000003</v>
      </c>
      <c r="V9" s="40">
        <f t="shared" si="1"/>
        <v>14155.32</v>
      </c>
      <c r="W9" s="40">
        <f>SUM(W7:W8)</f>
        <v>16698.8</v>
      </c>
      <c r="X9" s="40">
        <f t="shared" si="1"/>
        <v>1185.31</v>
      </c>
      <c r="Y9" s="40">
        <f t="shared" si="1"/>
        <v>6325.0945999999994</v>
      </c>
      <c r="Z9" s="40">
        <f t="shared" si="1"/>
        <v>617.09</v>
      </c>
      <c r="AA9" s="40">
        <f t="shared" si="1"/>
        <v>8127.4946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1"/>
      <c r="X10" s="1"/>
      <c r="Y10" s="1"/>
      <c r="Z10" s="1"/>
      <c r="AA10" s="1"/>
    </row>
    <row r="11" spans="1:27" ht="18.75" x14ac:dyDescent="0.3">
      <c r="A11" s="1"/>
      <c r="B11" s="25" t="s">
        <v>32</v>
      </c>
      <c r="C11" s="38" t="s">
        <v>33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1"/>
      <c r="X11" s="1"/>
      <c r="Y11" s="1"/>
      <c r="Z11" s="1"/>
      <c r="AA11" s="1"/>
    </row>
    <row r="12" spans="1:27" ht="21" x14ac:dyDescent="0.35">
      <c r="A12" s="1"/>
      <c r="B12" s="1" t="s">
        <v>34</v>
      </c>
      <c r="C12" s="2" t="s">
        <v>35</v>
      </c>
      <c r="D12" s="1" t="s">
        <v>36</v>
      </c>
      <c r="E12" s="3">
        <v>13520</v>
      </c>
      <c r="F12" s="29">
        <v>15</v>
      </c>
      <c r="G12" s="30">
        <v>2535</v>
      </c>
      <c r="H12" s="3"/>
      <c r="I12" s="3"/>
      <c r="J12" s="3"/>
      <c r="K12" s="3"/>
      <c r="L12" s="3"/>
      <c r="M12" s="3"/>
      <c r="N12" s="3"/>
      <c r="O12" s="3"/>
      <c r="P12" s="3">
        <f>E12+-N12</f>
        <v>13520</v>
      </c>
      <c r="Q12" s="3">
        <v>0</v>
      </c>
      <c r="R12" s="3"/>
      <c r="S12" s="3">
        <v>2181.19</v>
      </c>
      <c r="T12" s="3">
        <v>-0.19</v>
      </c>
      <c r="U12" s="31">
        <f t="shared" ref="U12:U21" si="2">ROUND(E12*0.115,2)</f>
        <v>1554.8</v>
      </c>
      <c r="V12" s="3">
        <f t="shared" ref="V12:V21" si="3">SUM(S12:U12)+G12</f>
        <v>6270.8</v>
      </c>
      <c r="W12" s="32">
        <f t="shared" ref="W12:W21" si="4">P12-V12</f>
        <v>7249.2</v>
      </c>
      <c r="X12" s="33">
        <v>544.05999999999995</v>
      </c>
      <c r="Y12" s="3">
        <f t="shared" ref="Y12:Y21" si="5">ROUND(+E12*17.5%,2)+ROUND(E12*3%,2)</f>
        <v>2771.6</v>
      </c>
      <c r="Z12" s="34">
        <f t="shared" ref="Z12:Z21" si="6">ROUND(+E12*2%,2)</f>
        <v>270.39999999999998</v>
      </c>
      <c r="AA12" s="35">
        <f t="shared" ref="AA12:AA21" si="7">SUM(X12:Z12)</f>
        <v>3586.06</v>
      </c>
    </row>
    <row r="13" spans="1:27" ht="21" x14ac:dyDescent="0.35">
      <c r="A13" s="1"/>
      <c r="B13" s="1" t="s">
        <v>37</v>
      </c>
      <c r="C13" s="2" t="s">
        <v>38</v>
      </c>
      <c r="D13" s="1" t="s">
        <v>39</v>
      </c>
      <c r="E13" s="3">
        <v>7513.82</v>
      </c>
      <c r="F13" s="29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ref="P13:P21" si="8">E13+-N13</f>
        <v>7513.82</v>
      </c>
      <c r="Q13" s="3">
        <v>0</v>
      </c>
      <c r="R13" s="3"/>
      <c r="S13" s="3">
        <v>893.85</v>
      </c>
      <c r="T13" s="3">
        <v>0.08</v>
      </c>
      <c r="U13" s="31">
        <f t="shared" si="2"/>
        <v>864.09</v>
      </c>
      <c r="V13" s="3">
        <f t="shared" si="3"/>
        <v>1758.02</v>
      </c>
      <c r="W13" s="32">
        <f t="shared" si="4"/>
        <v>5755.7999999999993</v>
      </c>
      <c r="X13" s="33">
        <v>390.98</v>
      </c>
      <c r="Y13" s="3">
        <f t="shared" si="5"/>
        <v>1540.3300000000002</v>
      </c>
      <c r="Z13" s="34">
        <f t="shared" si="6"/>
        <v>150.28</v>
      </c>
      <c r="AA13" s="35">
        <f t="shared" si="7"/>
        <v>2081.59</v>
      </c>
    </row>
    <row r="14" spans="1:27" ht="21" x14ac:dyDescent="0.35">
      <c r="A14" s="1"/>
      <c r="B14" s="1" t="s">
        <v>40</v>
      </c>
      <c r="C14" s="2" t="s">
        <v>41</v>
      </c>
      <c r="D14" s="1" t="s">
        <v>42</v>
      </c>
      <c r="E14" s="3">
        <v>7513.82</v>
      </c>
      <c r="F14" s="29">
        <v>15</v>
      </c>
      <c r="G14" s="44"/>
      <c r="H14" s="3"/>
      <c r="I14" s="3"/>
      <c r="J14" s="3"/>
      <c r="K14" s="3"/>
      <c r="L14" s="3"/>
      <c r="M14" s="3"/>
      <c r="N14" s="42"/>
      <c r="O14" s="43"/>
      <c r="P14" s="3">
        <f t="shared" si="8"/>
        <v>7513.82</v>
      </c>
      <c r="Q14" s="3">
        <v>0</v>
      </c>
      <c r="R14" s="3"/>
      <c r="S14" s="3">
        <v>893.85</v>
      </c>
      <c r="T14" s="3">
        <v>-0.12</v>
      </c>
      <c r="U14" s="31">
        <f t="shared" si="2"/>
        <v>864.09</v>
      </c>
      <c r="V14" s="3">
        <f t="shared" si="3"/>
        <v>1757.8200000000002</v>
      </c>
      <c r="W14" s="32">
        <f t="shared" si="4"/>
        <v>5756</v>
      </c>
      <c r="X14" s="33">
        <v>390.98</v>
      </c>
      <c r="Y14" s="3">
        <f t="shared" si="5"/>
        <v>1540.3300000000002</v>
      </c>
      <c r="Z14" s="34">
        <f t="shared" si="6"/>
        <v>150.28</v>
      </c>
      <c r="AA14" s="35">
        <f t="shared" si="7"/>
        <v>2081.59</v>
      </c>
    </row>
    <row r="15" spans="1:27" ht="21" x14ac:dyDescent="0.35">
      <c r="A15" s="1"/>
      <c r="B15" s="1" t="s">
        <v>43</v>
      </c>
      <c r="C15" s="2" t="s">
        <v>44</v>
      </c>
      <c r="D15" s="1" t="s">
        <v>45</v>
      </c>
      <c r="E15" s="3">
        <v>7989.28</v>
      </c>
      <c r="F15" s="29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8"/>
        <v>7989.28</v>
      </c>
      <c r="Q15" s="3">
        <v>0</v>
      </c>
      <c r="R15" s="3"/>
      <c r="S15" s="3">
        <v>995.41</v>
      </c>
      <c r="T15" s="3">
        <v>0.1</v>
      </c>
      <c r="U15" s="31">
        <f t="shared" si="2"/>
        <v>918.77</v>
      </c>
      <c r="V15" s="3">
        <f t="shared" si="3"/>
        <v>1914.28</v>
      </c>
      <c r="W15" s="32">
        <f t="shared" si="4"/>
        <v>6075</v>
      </c>
      <c r="X15" s="33">
        <v>403.1</v>
      </c>
      <c r="Y15" s="3">
        <f t="shared" si="5"/>
        <v>1637.8</v>
      </c>
      <c r="Z15" s="34">
        <f t="shared" si="6"/>
        <v>159.79</v>
      </c>
      <c r="AA15" s="35">
        <f t="shared" si="7"/>
        <v>2200.69</v>
      </c>
    </row>
    <row r="16" spans="1:27" ht="21" x14ac:dyDescent="0.35">
      <c r="A16" s="1"/>
      <c r="B16" s="1" t="s">
        <v>46</v>
      </c>
      <c r="C16" s="2" t="s">
        <v>47</v>
      </c>
      <c r="D16" s="1" t="s">
        <v>48</v>
      </c>
      <c r="E16" s="3">
        <v>5278.78</v>
      </c>
      <c r="F16" s="29">
        <v>15</v>
      </c>
      <c r="G16" s="30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8"/>
        <v>5278.78</v>
      </c>
      <c r="Q16" s="3">
        <v>0</v>
      </c>
      <c r="R16" s="3"/>
      <c r="S16" s="3">
        <v>466.53</v>
      </c>
      <c r="T16" s="3">
        <v>-0.01</v>
      </c>
      <c r="U16" s="31">
        <f t="shared" si="2"/>
        <v>607.05999999999995</v>
      </c>
      <c r="V16" s="3">
        <f t="shared" si="3"/>
        <v>3713.58</v>
      </c>
      <c r="W16" s="32">
        <f t="shared" si="4"/>
        <v>1565.1999999999998</v>
      </c>
      <c r="X16" s="33">
        <v>357.89</v>
      </c>
      <c r="Y16" s="3">
        <f t="shared" si="5"/>
        <v>1082.1500000000001</v>
      </c>
      <c r="Z16" s="34">
        <f t="shared" si="6"/>
        <v>105.58</v>
      </c>
      <c r="AA16" s="35">
        <f t="shared" si="7"/>
        <v>1545.62</v>
      </c>
    </row>
    <row r="17" spans="1:27" ht="21" x14ac:dyDescent="0.35">
      <c r="A17" s="1"/>
      <c r="B17" s="1" t="s">
        <v>49</v>
      </c>
      <c r="C17" s="2" t="s">
        <v>50</v>
      </c>
      <c r="D17" s="1" t="s">
        <v>51</v>
      </c>
      <c r="E17" s="3">
        <v>4677.54</v>
      </c>
      <c r="F17" s="29">
        <v>15</v>
      </c>
      <c r="G17" s="30">
        <v>2339.52</v>
      </c>
      <c r="H17" s="3"/>
      <c r="I17" s="3"/>
      <c r="J17" s="3"/>
      <c r="K17" s="3"/>
      <c r="L17" s="3"/>
      <c r="M17" s="3"/>
      <c r="N17" s="36"/>
      <c r="O17" s="3"/>
      <c r="P17" s="3">
        <f t="shared" si="8"/>
        <v>4677.54</v>
      </c>
      <c r="Q17" s="3"/>
      <c r="R17" s="3"/>
      <c r="S17" s="3">
        <v>373.72</v>
      </c>
      <c r="T17" s="3">
        <v>0.18</v>
      </c>
      <c r="U17" s="31">
        <f t="shared" si="2"/>
        <v>537.91999999999996</v>
      </c>
      <c r="V17" s="3">
        <f t="shared" si="3"/>
        <v>3251.34</v>
      </c>
      <c r="W17" s="32">
        <f t="shared" si="4"/>
        <v>1426.1999999999998</v>
      </c>
      <c r="X17" s="33">
        <v>341.47</v>
      </c>
      <c r="Y17" s="3">
        <f t="shared" si="5"/>
        <v>958.90000000000009</v>
      </c>
      <c r="Z17" s="34">
        <f t="shared" si="6"/>
        <v>93.55</v>
      </c>
      <c r="AA17" s="35">
        <f t="shared" si="7"/>
        <v>1393.92</v>
      </c>
    </row>
    <row r="18" spans="1:27" ht="21" x14ac:dyDescent="0.35">
      <c r="A18" s="1"/>
      <c r="B18" s="1" t="s">
        <v>52</v>
      </c>
      <c r="C18" s="2" t="s">
        <v>53</v>
      </c>
      <c r="D18" s="1" t="s">
        <v>54</v>
      </c>
      <c r="E18" s="3">
        <v>5278.78</v>
      </c>
      <c r="F18" s="29">
        <v>15</v>
      </c>
      <c r="G18" s="30">
        <v>2010.75</v>
      </c>
      <c r="H18" s="36"/>
      <c r="I18" s="36"/>
      <c r="J18" s="36"/>
      <c r="K18" s="36"/>
      <c r="L18" s="36"/>
      <c r="M18" s="36"/>
      <c r="N18" s="42"/>
      <c r="O18" s="3"/>
      <c r="P18" s="3">
        <f t="shared" si="8"/>
        <v>5278.78</v>
      </c>
      <c r="Q18" s="3"/>
      <c r="R18" s="3"/>
      <c r="S18" s="3">
        <v>466.53</v>
      </c>
      <c r="T18" s="3">
        <v>0.04</v>
      </c>
      <c r="U18" s="31">
        <f t="shared" si="2"/>
        <v>607.05999999999995</v>
      </c>
      <c r="V18" s="3">
        <f t="shared" si="3"/>
        <v>3084.38</v>
      </c>
      <c r="W18" s="32">
        <f t="shared" si="4"/>
        <v>2194.3999999999996</v>
      </c>
      <c r="X18" s="33">
        <v>357.89</v>
      </c>
      <c r="Y18" s="3">
        <f t="shared" si="5"/>
        <v>1082.1500000000001</v>
      </c>
      <c r="Z18" s="34">
        <f t="shared" si="6"/>
        <v>105.58</v>
      </c>
      <c r="AA18" s="35">
        <f t="shared" si="7"/>
        <v>1545.62</v>
      </c>
    </row>
    <row r="19" spans="1:27" ht="21" x14ac:dyDescent="0.35">
      <c r="A19" s="1"/>
      <c r="B19" t="s">
        <v>55</v>
      </c>
      <c r="C19" s="2" t="s">
        <v>56</v>
      </c>
      <c r="D19" t="s">
        <v>57</v>
      </c>
      <c r="E19" s="3">
        <v>5278.78</v>
      </c>
      <c r="F19" s="29">
        <v>15</v>
      </c>
      <c r="G19" s="3"/>
      <c r="H19" s="36"/>
      <c r="I19" s="36"/>
      <c r="J19" s="36"/>
      <c r="K19" s="36"/>
      <c r="L19" s="36"/>
      <c r="M19" s="36"/>
      <c r="N19" s="42"/>
      <c r="O19" s="3"/>
      <c r="P19" s="3">
        <f t="shared" si="8"/>
        <v>5278.78</v>
      </c>
      <c r="Q19" s="3"/>
      <c r="R19" s="3"/>
      <c r="S19" s="3">
        <v>466.53</v>
      </c>
      <c r="T19" s="3">
        <v>-0.01</v>
      </c>
      <c r="U19" s="31">
        <f t="shared" si="2"/>
        <v>607.05999999999995</v>
      </c>
      <c r="V19" s="3">
        <f t="shared" si="3"/>
        <v>1073.58</v>
      </c>
      <c r="W19" s="32">
        <f t="shared" si="4"/>
        <v>4205.2</v>
      </c>
      <c r="X19" s="33">
        <v>334.03</v>
      </c>
      <c r="Y19" s="3">
        <f t="shared" si="5"/>
        <v>1082.1500000000001</v>
      </c>
      <c r="Z19" s="34">
        <f t="shared" si="6"/>
        <v>105.58</v>
      </c>
      <c r="AA19" s="35">
        <f t="shared" si="7"/>
        <v>1521.76</v>
      </c>
    </row>
    <row r="20" spans="1:27" ht="21" x14ac:dyDescent="0.35">
      <c r="A20" s="1"/>
      <c r="B20" t="s">
        <v>58</v>
      </c>
      <c r="C20" s="2" t="s">
        <v>59</v>
      </c>
      <c r="D20" t="s">
        <v>51</v>
      </c>
      <c r="E20" s="3">
        <v>4677.54</v>
      </c>
      <c r="F20" s="29">
        <v>15</v>
      </c>
      <c r="G20" s="30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8"/>
        <v>4677.54</v>
      </c>
      <c r="Q20" s="3"/>
      <c r="R20" s="3"/>
      <c r="S20" s="3">
        <v>373.72</v>
      </c>
      <c r="T20" s="3">
        <v>0.1</v>
      </c>
      <c r="U20" s="31">
        <f t="shared" si="2"/>
        <v>537.91999999999996</v>
      </c>
      <c r="V20" s="3">
        <f t="shared" si="3"/>
        <v>2470.7399999999998</v>
      </c>
      <c r="W20" s="32">
        <f t="shared" si="4"/>
        <v>2206.8000000000002</v>
      </c>
      <c r="X20" s="33">
        <v>341.47</v>
      </c>
      <c r="Y20" s="3">
        <f t="shared" si="5"/>
        <v>958.90000000000009</v>
      </c>
      <c r="Z20" s="34">
        <f t="shared" si="6"/>
        <v>93.55</v>
      </c>
      <c r="AA20" s="35">
        <f t="shared" si="7"/>
        <v>1393.92</v>
      </c>
    </row>
    <row r="21" spans="1:27" ht="21" x14ac:dyDescent="0.35">
      <c r="A21" s="1"/>
      <c r="B21" t="s">
        <v>60</v>
      </c>
      <c r="C21" s="2" t="s">
        <v>61</v>
      </c>
      <c r="D21" t="s">
        <v>62</v>
      </c>
      <c r="E21" s="3">
        <v>5278.78</v>
      </c>
      <c r="F21" s="29">
        <v>15</v>
      </c>
      <c r="G21" s="30">
        <v>444.89</v>
      </c>
      <c r="H21" s="3"/>
      <c r="I21" s="3"/>
      <c r="J21" s="3"/>
      <c r="K21" s="3"/>
      <c r="L21" s="3"/>
      <c r="M21" s="3"/>
      <c r="N21" s="36"/>
      <c r="O21" s="3"/>
      <c r="P21" s="3">
        <f t="shared" si="8"/>
        <v>5278.78</v>
      </c>
      <c r="Q21" s="3"/>
      <c r="R21" s="3"/>
      <c r="S21" s="3">
        <v>466.53</v>
      </c>
      <c r="T21" s="3">
        <v>0.1</v>
      </c>
      <c r="U21" s="31">
        <f t="shared" si="2"/>
        <v>607.05999999999995</v>
      </c>
      <c r="V21" s="3">
        <f t="shared" si="3"/>
        <v>1518.58</v>
      </c>
      <c r="W21" s="32">
        <f t="shared" si="4"/>
        <v>3760.2</v>
      </c>
      <c r="X21" s="33">
        <v>334.02</v>
      </c>
      <c r="Y21" s="3">
        <f t="shared" si="5"/>
        <v>1082.1500000000001</v>
      </c>
      <c r="Z21" s="34">
        <f t="shared" si="6"/>
        <v>105.58</v>
      </c>
      <c r="AA21" s="35">
        <f t="shared" si="7"/>
        <v>1521.75</v>
      </c>
    </row>
    <row r="22" spans="1:27" ht="18.75" x14ac:dyDescent="0.3">
      <c r="A22" s="1"/>
      <c r="B22" s="25" t="s">
        <v>31</v>
      </c>
      <c r="C22" s="38"/>
      <c r="D22" s="39"/>
      <c r="E22" s="40">
        <f>SUM(E12:E21)</f>
        <v>67007.12</v>
      </c>
      <c r="F22" s="40"/>
      <c r="G22" s="40">
        <f t="shared" ref="G22" si="9">SUM(G12:G21)</f>
        <v>11529.16</v>
      </c>
      <c r="H22" s="40">
        <f t="shared" ref="H22" si="10"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 t="shared" ref="O22" si="11">SUM(O12:O21)</f>
        <v>0</v>
      </c>
      <c r="P22" s="40">
        <f>SUM(P12:P21)</f>
        <v>67007.12</v>
      </c>
      <c r="Q22" s="40">
        <f>SUM(Q12:S21)</f>
        <v>7577.86</v>
      </c>
      <c r="R22" s="40">
        <f>SUM(R12:T21)</f>
        <v>7578.13</v>
      </c>
      <c r="S22" s="40">
        <f t="shared" ref="S22:Z22" si="12">SUM(S12:S21)</f>
        <v>7577.86</v>
      </c>
      <c r="T22" s="40">
        <f t="shared" si="12"/>
        <v>0.27</v>
      </c>
      <c r="U22" s="40">
        <f t="shared" si="12"/>
        <v>7705.8299999999981</v>
      </c>
      <c r="V22" s="40">
        <f t="shared" si="12"/>
        <v>26813.120000000003</v>
      </c>
      <c r="W22" s="40">
        <f t="shared" si="12"/>
        <v>40194</v>
      </c>
      <c r="X22" s="40">
        <f t="shared" si="12"/>
        <v>3795.89</v>
      </c>
      <c r="Y22" s="40">
        <f t="shared" si="12"/>
        <v>13736.46</v>
      </c>
      <c r="Z22" s="40">
        <f t="shared" si="12"/>
        <v>1340.1699999999996</v>
      </c>
      <c r="AA22" s="40">
        <f>SUM(AA12:AA21)</f>
        <v>18872.52</v>
      </c>
    </row>
    <row r="23" spans="1:27" ht="18.75" x14ac:dyDescent="0.3">
      <c r="A23" s="1"/>
      <c r="B23" s="25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1"/>
      <c r="X23" s="1"/>
      <c r="Y23" s="1"/>
      <c r="Z23" s="1"/>
      <c r="AA23" s="1"/>
    </row>
    <row r="24" spans="1:27" ht="18.75" x14ac:dyDescent="0.3">
      <c r="A24" s="1"/>
      <c r="B24" s="25" t="s">
        <v>63</v>
      </c>
      <c r="C24" s="38" t="s">
        <v>64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1"/>
      <c r="X24" s="1"/>
      <c r="Y24" s="1"/>
      <c r="Z24" s="1"/>
      <c r="AA24" s="1"/>
    </row>
    <row r="25" spans="1:27" ht="21" x14ac:dyDescent="0.35">
      <c r="A25" s="1"/>
      <c r="B25" s="1" t="s">
        <v>65</v>
      </c>
      <c r="C25" s="2" t="s">
        <v>66</v>
      </c>
      <c r="D25" t="s">
        <v>67</v>
      </c>
      <c r="E25" s="3">
        <v>7513.82</v>
      </c>
      <c r="F25" s="29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>E25+-N25</f>
        <v>7513.82</v>
      </c>
      <c r="Q25" s="3">
        <v>0</v>
      </c>
      <c r="R25" s="3"/>
      <c r="S25" s="3">
        <v>893.85</v>
      </c>
      <c r="T25" s="3">
        <v>0.08</v>
      </c>
      <c r="U25" s="31">
        <f>ROUND(E25*0.115,2)</f>
        <v>864.09</v>
      </c>
      <c r="V25" s="3">
        <f>SUM(S25:U25)+G25</f>
        <v>1758.02</v>
      </c>
      <c r="W25" s="32">
        <f>P25-V25</f>
        <v>5755.7999999999993</v>
      </c>
      <c r="X25" s="45">
        <v>418.92</v>
      </c>
      <c r="Y25" s="3">
        <f>ROUND(+E25*17.5%,2)+ROUND(E25*3%,2)</f>
        <v>1540.3300000000002</v>
      </c>
      <c r="Z25" s="34">
        <f>ROUND(+E25*2%,2)</f>
        <v>150.28</v>
      </c>
      <c r="AA25" s="35">
        <f>SUM(X25:Z25)</f>
        <v>2109.5300000000002</v>
      </c>
    </row>
    <row r="26" spans="1:27" ht="21" x14ac:dyDescent="0.35">
      <c r="A26" s="1"/>
      <c r="B26" s="1" t="s">
        <v>68</v>
      </c>
      <c r="C26" s="2" t="s">
        <v>69</v>
      </c>
      <c r="D26" t="s">
        <v>70</v>
      </c>
      <c r="E26" s="3">
        <v>7513.82</v>
      </c>
      <c r="F26" s="29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 t="shared" ref="P26:P28" si="13">E26+-N26</f>
        <v>7513.82</v>
      </c>
      <c r="Q26" s="3">
        <v>0</v>
      </c>
      <c r="R26" s="3"/>
      <c r="S26" s="3">
        <v>893.85</v>
      </c>
      <c r="T26" s="3">
        <v>0.08</v>
      </c>
      <c r="U26" s="31">
        <f>ROUND(E26*0.115,2)</f>
        <v>864.09</v>
      </c>
      <c r="V26" s="3">
        <f>SUM(S26:U26)+G26</f>
        <v>1758.02</v>
      </c>
      <c r="W26" s="32">
        <f>P26-V26</f>
        <v>5755.7999999999993</v>
      </c>
      <c r="X26" s="45">
        <v>418.92</v>
      </c>
      <c r="Y26" s="3">
        <f>ROUND(+E26*17.5%,2)+ROUND(E26*3%,2)</f>
        <v>1540.3300000000002</v>
      </c>
      <c r="Z26" s="34">
        <f>ROUND(+E26*2%,2)</f>
        <v>150.28</v>
      </c>
      <c r="AA26" s="35">
        <f>SUM(X26:Z26)</f>
        <v>2109.5300000000002</v>
      </c>
    </row>
    <row r="27" spans="1:27" ht="21" x14ac:dyDescent="0.35">
      <c r="A27" s="1"/>
      <c r="B27" s="1" t="s">
        <v>71</v>
      </c>
      <c r="C27" s="2" t="s">
        <v>72</v>
      </c>
      <c r="D27" s="1" t="s">
        <v>73</v>
      </c>
      <c r="E27" s="3">
        <v>7513.82</v>
      </c>
      <c r="F27" s="29">
        <v>15</v>
      </c>
      <c r="G27" s="3"/>
      <c r="H27" s="3"/>
      <c r="I27" s="3"/>
      <c r="J27" s="3"/>
      <c r="K27" s="3"/>
      <c r="L27" s="3"/>
      <c r="M27" s="3"/>
      <c r="N27" s="36"/>
      <c r="O27" s="3"/>
      <c r="P27" s="3">
        <f t="shared" si="13"/>
        <v>7513.82</v>
      </c>
      <c r="Q27" s="3">
        <v>0</v>
      </c>
      <c r="R27" s="3"/>
      <c r="S27" s="3">
        <v>893.85</v>
      </c>
      <c r="T27" s="3">
        <v>0.08</v>
      </c>
      <c r="U27" s="31">
        <f>ROUND(E27*0.115,2)</f>
        <v>864.09</v>
      </c>
      <c r="V27" s="3">
        <f>SUM(S27:U27)+G27</f>
        <v>1758.02</v>
      </c>
      <c r="W27" s="32">
        <f>P27-V27</f>
        <v>5755.7999999999993</v>
      </c>
      <c r="X27" s="45">
        <v>418.92</v>
      </c>
      <c r="Y27" s="3">
        <f>ROUND(+E27*17.5%,2)+ROUND(E27*3%,2)</f>
        <v>1540.3300000000002</v>
      </c>
      <c r="Z27" s="34">
        <f>ROUND(+E27*2%,2)</f>
        <v>150.28</v>
      </c>
      <c r="AA27" s="35">
        <f>SUM(X27:Z27)</f>
        <v>2109.5300000000002</v>
      </c>
    </row>
    <row r="28" spans="1:27" ht="21" x14ac:dyDescent="0.35">
      <c r="A28" s="1"/>
      <c r="B28" s="46" t="s">
        <v>74</v>
      </c>
      <c r="C28" s="2" t="s">
        <v>75</v>
      </c>
      <c r="D28" t="s">
        <v>70</v>
      </c>
      <c r="E28" s="3">
        <v>7513.82</v>
      </c>
      <c r="F28" s="29">
        <v>15</v>
      </c>
      <c r="G28" s="3"/>
      <c r="H28" s="36"/>
      <c r="I28" s="36"/>
      <c r="J28" s="36"/>
      <c r="K28" s="36"/>
      <c r="L28" s="36"/>
      <c r="M28" s="36"/>
      <c r="N28" s="36"/>
      <c r="O28" s="3"/>
      <c r="P28" s="3">
        <f t="shared" si="13"/>
        <v>7513.82</v>
      </c>
      <c r="Q28" s="3"/>
      <c r="R28" s="3"/>
      <c r="S28" s="3">
        <v>893.85</v>
      </c>
      <c r="T28" s="3">
        <v>0.08</v>
      </c>
      <c r="U28" s="31">
        <f>ROUND(E28*0.115,2)</f>
        <v>864.09</v>
      </c>
      <c r="V28" s="3">
        <f>SUM(S28:U28)+G28</f>
        <v>1758.02</v>
      </c>
      <c r="W28" s="32">
        <f>P28-V28</f>
        <v>5755.7999999999993</v>
      </c>
      <c r="X28" s="45">
        <v>418.92</v>
      </c>
      <c r="Y28" s="3">
        <f>ROUND(+E28*17.5%,2)+ROUND(E28*3%,2)</f>
        <v>1540.3300000000002</v>
      </c>
      <c r="Z28" s="34">
        <f>ROUND(+E28*2%,2)</f>
        <v>150.28</v>
      </c>
      <c r="AA28" s="35">
        <f>SUM(X28:Z28)</f>
        <v>2109.5300000000002</v>
      </c>
    </row>
    <row r="29" spans="1:27" ht="18.75" x14ac:dyDescent="0.3">
      <c r="A29" s="1"/>
      <c r="B29" s="25" t="s">
        <v>31</v>
      </c>
      <c r="C29" s="38"/>
      <c r="D29" s="39"/>
      <c r="E29" s="40">
        <f>SUM(E25:E28)</f>
        <v>30055.279999999999</v>
      </c>
      <c r="F29" s="40"/>
      <c r="G29" s="40">
        <f>+G28+G27+G25+G26</f>
        <v>0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 t="shared" ref="O29" si="14">SUM(O25:O28)</f>
        <v>0</v>
      </c>
      <c r="P29" s="40">
        <f>SUM(P25:P28)</f>
        <v>30055.279999999999</v>
      </c>
      <c r="Q29" s="40">
        <f>SUM(Q25:Q27)</f>
        <v>0</v>
      </c>
      <c r="R29" s="40">
        <f>SUM(R25:R27)</f>
        <v>0</v>
      </c>
      <c r="S29" s="40">
        <f>SUM(S25:S28)</f>
        <v>3575.4</v>
      </c>
      <c r="T29" s="40">
        <f>SUM(T25:T28)</f>
        <v>0.32</v>
      </c>
      <c r="U29" s="40">
        <f>SUM(U25:U28)</f>
        <v>3456.36</v>
      </c>
      <c r="V29" s="40">
        <f t="shared" ref="V29:AA29" si="15">SUM(V25:V28)</f>
        <v>7032.08</v>
      </c>
      <c r="W29" s="40">
        <f t="shared" si="15"/>
        <v>23023.199999999997</v>
      </c>
      <c r="X29" s="40">
        <f t="shared" si="15"/>
        <v>1675.68</v>
      </c>
      <c r="Y29" s="40">
        <f t="shared" si="15"/>
        <v>6161.3200000000006</v>
      </c>
      <c r="Z29" s="40">
        <f t="shared" si="15"/>
        <v>601.12</v>
      </c>
      <c r="AA29" s="40">
        <f t="shared" si="15"/>
        <v>8438.1200000000008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  <c r="X30" s="1"/>
      <c r="Y30" s="1"/>
      <c r="Z30" s="1"/>
      <c r="AA30" s="1"/>
    </row>
    <row r="31" spans="1:27" ht="18.75" x14ac:dyDescent="0.3">
      <c r="A31" s="1"/>
      <c r="B31" s="25" t="s">
        <v>76</v>
      </c>
      <c r="C31" s="38" t="s">
        <v>77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  <c r="X31" s="1"/>
      <c r="Y31" s="1"/>
      <c r="Z31" s="1"/>
      <c r="AA31" s="1"/>
    </row>
    <row r="32" spans="1:27" ht="21" x14ac:dyDescent="0.35">
      <c r="A32" s="1"/>
      <c r="B32" s="1" t="s">
        <v>78</v>
      </c>
      <c r="C32" s="2"/>
      <c r="D32" t="s">
        <v>126</v>
      </c>
      <c r="E32" s="3"/>
      <c r="F32" s="29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47"/>
      <c r="V32" s="3"/>
      <c r="W32" s="48"/>
      <c r="X32" s="45"/>
      <c r="Y32" s="45"/>
      <c r="Z32" s="34"/>
      <c r="AA32" s="35"/>
    </row>
    <row r="33" spans="1:27" ht="21" x14ac:dyDescent="0.35">
      <c r="A33" s="1"/>
      <c r="B33" t="s">
        <v>78</v>
      </c>
      <c r="C33" s="2" t="s">
        <v>79</v>
      </c>
      <c r="D33" t="s">
        <v>80</v>
      </c>
      <c r="E33" s="3">
        <v>7513.82</v>
      </c>
      <c r="F33" s="29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>E33+-N33</f>
        <v>7513.82</v>
      </c>
      <c r="Q33" s="3"/>
      <c r="R33" s="3"/>
      <c r="S33" s="3">
        <v>893.84</v>
      </c>
      <c r="T33" s="3">
        <v>0.09</v>
      </c>
      <c r="U33" s="47">
        <f t="shared" ref="U33:U49" si="16">ROUND(E33*0.115,2)</f>
        <v>864.09</v>
      </c>
      <c r="V33" s="3">
        <f t="shared" ref="V33:V39" si="17">SUM(S33:U33)+G33</f>
        <v>1758.02</v>
      </c>
      <c r="W33" s="32">
        <f t="shared" ref="W33:W49" si="18">P33-V33</f>
        <v>5755.7999999999993</v>
      </c>
      <c r="X33" s="45">
        <v>418.92</v>
      </c>
      <c r="Y33" s="3">
        <f t="shared" ref="Y33:Y49" si="19">ROUND(+E33*17.5%,2)+ROUND(E33*3%,2)</f>
        <v>1540.3300000000002</v>
      </c>
      <c r="Z33" s="34">
        <f t="shared" ref="Z33:Z49" si="20">ROUND(+E33*2%,2)</f>
        <v>150.28</v>
      </c>
      <c r="AA33" s="35">
        <f t="shared" ref="AA33:AA49" si="21">SUM(X33:Z33)</f>
        <v>2109.5300000000002</v>
      </c>
    </row>
    <row r="34" spans="1:27" ht="21" x14ac:dyDescent="0.35">
      <c r="A34" s="1"/>
      <c r="B34" s="46" t="s">
        <v>81</v>
      </c>
      <c r="C34" s="2" t="s">
        <v>82</v>
      </c>
      <c r="D34" t="s">
        <v>80</v>
      </c>
      <c r="E34" s="3">
        <v>7513.82</v>
      </c>
      <c r="F34" s="29">
        <v>15</v>
      </c>
      <c r="G34" s="44"/>
      <c r="H34" s="3"/>
      <c r="I34" s="3"/>
      <c r="J34" s="3"/>
      <c r="K34" s="3"/>
      <c r="L34" s="3"/>
      <c r="M34" s="3"/>
      <c r="N34" s="36"/>
      <c r="O34" s="3"/>
      <c r="P34" s="3">
        <f>E34+-N34</f>
        <v>7513.82</v>
      </c>
      <c r="Q34" s="3"/>
      <c r="R34" s="3"/>
      <c r="S34" s="3">
        <v>893.85</v>
      </c>
      <c r="T34" s="3">
        <v>0.08</v>
      </c>
      <c r="U34" s="47">
        <f t="shared" si="16"/>
        <v>864.09</v>
      </c>
      <c r="V34" s="3">
        <f t="shared" si="17"/>
        <v>1758.02</v>
      </c>
      <c r="W34" s="32">
        <f t="shared" si="18"/>
        <v>5755.7999999999993</v>
      </c>
      <c r="X34" s="45">
        <v>418.92</v>
      </c>
      <c r="Y34" s="3">
        <f t="shared" si="19"/>
        <v>1540.3300000000002</v>
      </c>
      <c r="Z34" s="34">
        <f t="shared" si="20"/>
        <v>150.28</v>
      </c>
      <c r="AA34" s="35">
        <f t="shared" si="21"/>
        <v>2109.5300000000002</v>
      </c>
    </row>
    <row r="35" spans="1:27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9">
        <v>15</v>
      </c>
      <c r="G35" s="30">
        <v>1332</v>
      </c>
      <c r="H35" s="3"/>
      <c r="I35" s="3"/>
      <c r="J35" s="3"/>
      <c r="K35" s="3"/>
      <c r="L35" s="3"/>
      <c r="M35" s="3"/>
      <c r="N35" s="36"/>
      <c r="O35" s="3"/>
      <c r="P35" s="3">
        <f t="shared" ref="P35:P49" si="22">E35+-N35</f>
        <v>7989.28</v>
      </c>
      <c r="Q35" s="3">
        <v>0</v>
      </c>
      <c r="R35" s="3"/>
      <c r="S35" s="3">
        <v>995.41</v>
      </c>
      <c r="T35" s="3">
        <v>0.1</v>
      </c>
      <c r="U35" s="47">
        <f t="shared" si="16"/>
        <v>918.77</v>
      </c>
      <c r="V35" s="3">
        <f t="shared" si="17"/>
        <v>3246.2799999999997</v>
      </c>
      <c r="W35" s="32">
        <f t="shared" si="18"/>
        <v>4743</v>
      </c>
      <c r="X35" s="45">
        <v>403.1</v>
      </c>
      <c r="Y35" s="3">
        <f t="shared" si="19"/>
        <v>1637.8</v>
      </c>
      <c r="Z35" s="34">
        <f t="shared" si="20"/>
        <v>159.79</v>
      </c>
      <c r="AA35" s="35">
        <f t="shared" si="21"/>
        <v>2200.69</v>
      </c>
    </row>
    <row r="36" spans="1:27" ht="21" x14ac:dyDescent="0.35">
      <c r="A36" s="1"/>
      <c r="B36" s="1" t="s">
        <v>86</v>
      </c>
      <c r="C36" s="2" t="s">
        <v>87</v>
      </c>
      <c r="D36" s="1" t="s">
        <v>88</v>
      </c>
      <c r="E36" s="3">
        <v>7513.82</v>
      </c>
      <c r="F36" s="29">
        <v>15</v>
      </c>
      <c r="G36" s="30">
        <v>3417</v>
      </c>
      <c r="H36" s="3"/>
      <c r="I36" s="3"/>
      <c r="J36" s="3"/>
      <c r="K36" s="3"/>
      <c r="L36" s="3"/>
      <c r="M36" s="3"/>
      <c r="N36" s="36"/>
      <c r="O36" s="3"/>
      <c r="P36" s="3">
        <f t="shared" si="22"/>
        <v>7513.82</v>
      </c>
      <c r="Q36" s="3">
        <v>0</v>
      </c>
      <c r="R36" s="3"/>
      <c r="S36" s="3">
        <v>893.85</v>
      </c>
      <c r="T36" s="3">
        <v>0.08</v>
      </c>
      <c r="U36" s="47">
        <f t="shared" si="16"/>
        <v>864.09</v>
      </c>
      <c r="V36" s="3">
        <f t="shared" si="17"/>
        <v>5175.0200000000004</v>
      </c>
      <c r="W36" s="32">
        <f t="shared" si="18"/>
        <v>2338.7999999999993</v>
      </c>
      <c r="X36" s="45">
        <v>418.92</v>
      </c>
      <c r="Y36" s="3">
        <f t="shared" si="19"/>
        <v>1540.3300000000002</v>
      </c>
      <c r="Z36" s="34">
        <f t="shared" si="20"/>
        <v>150.28</v>
      </c>
      <c r="AA36" s="35">
        <f t="shared" si="21"/>
        <v>2109.5300000000002</v>
      </c>
    </row>
    <row r="37" spans="1:27" ht="21" x14ac:dyDescent="0.35">
      <c r="A37" s="1"/>
      <c r="B37" s="1" t="s">
        <v>89</v>
      </c>
      <c r="C37" s="2" t="s">
        <v>90</v>
      </c>
      <c r="D37" s="1" t="s">
        <v>91</v>
      </c>
      <c r="E37" s="3">
        <v>7513.82</v>
      </c>
      <c r="F37" s="29">
        <v>15</v>
      </c>
      <c r="G37" s="30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22"/>
        <v>7513.82</v>
      </c>
      <c r="Q37" s="3">
        <v>0</v>
      </c>
      <c r="R37" s="3"/>
      <c r="S37" s="3">
        <v>893.85</v>
      </c>
      <c r="T37" s="3">
        <v>0.08</v>
      </c>
      <c r="U37" s="47">
        <f t="shared" si="16"/>
        <v>864.09</v>
      </c>
      <c r="V37" s="3">
        <f t="shared" si="17"/>
        <v>3901.02</v>
      </c>
      <c r="W37" s="32">
        <f t="shared" si="18"/>
        <v>3612.7999999999997</v>
      </c>
      <c r="X37" s="45">
        <v>418.92</v>
      </c>
      <c r="Y37" s="3">
        <f t="shared" si="19"/>
        <v>1540.3300000000002</v>
      </c>
      <c r="Z37" s="34">
        <f t="shared" si="20"/>
        <v>150.28</v>
      </c>
      <c r="AA37" s="35">
        <f t="shared" si="21"/>
        <v>2109.5300000000002</v>
      </c>
    </row>
    <row r="38" spans="1:27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9"/>
      <c r="G38" s="44"/>
      <c r="H38" s="3"/>
      <c r="I38" s="3"/>
      <c r="J38" s="3"/>
      <c r="K38" s="3"/>
      <c r="L38" s="3"/>
      <c r="M38" s="3"/>
      <c r="N38" s="36"/>
      <c r="O38" s="3"/>
      <c r="P38" s="3">
        <f t="shared" si="22"/>
        <v>0</v>
      </c>
      <c r="Q38" s="3">
        <v>0</v>
      </c>
      <c r="R38" s="3"/>
      <c r="S38" s="3"/>
      <c r="T38" s="3"/>
      <c r="U38" s="47">
        <f t="shared" si="16"/>
        <v>0</v>
      </c>
      <c r="V38" s="3">
        <f t="shared" si="17"/>
        <v>0</v>
      </c>
      <c r="W38" s="32">
        <f t="shared" si="18"/>
        <v>0</v>
      </c>
      <c r="X38" s="45"/>
      <c r="Y38" s="3">
        <f t="shared" si="19"/>
        <v>0</v>
      </c>
      <c r="Z38" s="34">
        <f t="shared" si="20"/>
        <v>0</v>
      </c>
      <c r="AA38" s="35">
        <f t="shared" si="21"/>
        <v>0</v>
      </c>
    </row>
    <row r="39" spans="1:27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9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22"/>
        <v>7513.82</v>
      </c>
      <c r="Q39" s="3">
        <v>0</v>
      </c>
      <c r="R39" s="3"/>
      <c r="S39" s="3">
        <v>893.85</v>
      </c>
      <c r="T39" s="3">
        <v>0.08</v>
      </c>
      <c r="U39" s="47">
        <f t="shared" si="16"/>
        <v>864.09</v>
      </c>
      <c r="V39" s="3">
        <f t="shared" si="17"/>
        <v>1758.02</v>
      </c>
      <c r="W39" s="32">
        <f t="shared" si="18"/>
        <v>5755.7999999999993</v>
      </c>
      <c r="X39" s="45">
        <v>390.98</v>
      </c>
      <c r="Y39" s="3">
        <f t="shared" si="19"/>
        <v>1540.3300000000002</v>
      </c>
      <c r="Z39" s="34">
        <f t="shared" si="20"/>
        <v>150.28</v>
      </c>
      <c r="AA39" s="35">
        <f t="shared" si="21"/>
        <v>2081.59</v>
      </c>
    </row>
    <row r="40" spans="1:27" ht="21" x14ac:dyDescent="0.35">
      <c r="A40" s="1"/>
      <c r="B40" t="s">
        <v>96</v>
      </c>
      <c r="C40" s="2" t="s">
        <v>97</v>
      </c>
      <c r="D40" t="s">
        <v>98</v>
      </c>
      <c r="E40" s="3">
        <v>7513.82</v>
      </c>
      <c r="F40" s="29">
        <v>15</v>
      </c>
      <c r="G40" s="3"/>
      <c r="H40" s="3"/>
      <c r="I40" s="3"/>
      <c r="J40" s="30">
        <v>2257.0300000000002</v>
      </c>
      <c r="K40" s="30">
        <v>86.18</v>
      </c>
      <c r="L40" s="30">
        <v>1375.93</v>
      </c>
      <c r="M40" s="30">
        <v>37.35</v>
      </c>
      <c r="N40" s="42"/>
      <c r="O40" s="3"/>
      <c r="P40" s="3">
        <f t="shared" si="22"/>
        <v>7513.82</v>
      </c>
      <c r="Q40" s="3">
        <v>0</v>
      </c>
      <c r="R40" s="3"/>
      <c r="S40" s="3">
        <v>893.85</v>
      </c>
      <c r="T40" s="3">
        <v>-0.01</v>
      </c>
      <c r="U40" s="47">
        <f t="shared" si="16"/>
        <v>864.09</v>
      </c>
      <c r="V40" s="3">
        <f>SUM(S40:U40)+G40+J40+K40+L40+M40</f>
        <v>5514.420000000001</v>
      </c>
      <c r="W40" s="32">
        <f t="shared" si="18"/>
        <v>1999.3999999999987</v>
      </c>
      <c r="X40" s="45">
        <v>418.92</v>
      </c>
      <c r="Y40" s="3">
        <f t="shared" si="19"/>
        <v>1540.3300000000002</v>
      </c>
      <c r="Z40" s="34">
        <f t="shared" si="20"/>
        <v>150.28</v>
      </c>
      <c r="AA40" s="35">
        <f t="shared" si="21"/>
        <v>2109.5300000000002</v>
      </c>
    </row>
    <row r="41" spans="1:27" ht="21" x14ac:dyDescent="0.35">
      <c r="A41" s="1"/>
      <c r="B41" s="1" t="s">
        <v>99</v>
      </c>
      <c r="C41" s="2" t="s">
        <v>100</v>
      </c>
      <c r="D41" s="1" t="s">
        <v>98</v>
      </c>
      <c r="E41" s="3">
        <v>7513.82</v>
      </c>
      <c r="F41" s="29">
        <v>15</v>
      </c>
      <c r="G41" s="49"/>
      <c r="H41" s="3"/>
      <c r="I41" s="3"/>
      <c r="J41" s="30">
        <v>2254.1999999999998</v>
      </c>
      <c r="K41" s="30">
        <v>112.95</v>
      </c>
      <c r="L41" s="49"/>
      <c r="M41" s="49"/>
      <c r="N41" s="42"/>
      <c r="O41" s="3"/>
      <c r="P41" s="3">
        <f t="shared" si="22"/>
        <v>7513.82</v>
      </c>
      <c r="Q41" s="3">
        <v>0</v>
      </c>
      <c r="R41" s="3"/>
      <c r="S41" s="3">
        <v>893.85</v>
      </c>
      <c r="T41" s="3">
        <v>0.13</v>
      </c>
      <c r="U41" s="47">
        <f t="shared" si="16"/>
        <v>864.09</v>
      </c>
      <c r="V41" s="3">
        <f>SUM(S41:U41)+G41+J41+K41</f>
        <v>4125.22</v>
      </c>
      <c r="W41" s="32">
        <f t="shared" si="18"/>
        <v>3388.5999999999995</v>
      </c>
      <c r="X41" s="45">
        <v>418.92</v>
      </c>
      <c r="Y41" s="3">
        <f t="shared" si="19"/>
        <v>1540.3300000000002</v>
      </c>
      <c r="Z41" s="34">
        <f t="shared" si="20"/>
        <v>150.28</v>
      </c>
      <c r="AA41" s="35">
        <f t="shared" si="21"/>
        <v>2109.5300000000002</v>
      </c>
    </row>
    <row r="42" spans="1:27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9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22"/>
        <v>7513.82</v>
      </c>
      <c r="Q42" s="3">
        <v>0</v>
      </c>
      <c r="R42" s="3"/>
      <c r="S42" s="3">
        <v>893.85</v>
      </c>
      <c r="T42" s="3">
        <v>0.08</v>
      </c>
      <c r="U42" s="47">
        <f t="shared" si="16"/>
        <v>864.09</v>
      </c>
      <c r="V42" s="3">
        <f>SUM(S42:U42)+G42</f>
        <v>1758.02</v>
      </c>
      <c r="W42" s="32">
        <f t="shared" si="18"/>
        <v>5755.7999999999993</v>
      </c>
      <c r="X42" s="45">
        <v>390.98</v>
      </c>
      <c r="Y42" s="3">
        <f t="shared" si="19"/>
        <v>1540.3300000000002</v>
      </c>
      <c r="Z42" s="34">
        <f t="shared" si="20"/>
        <v>150.28</v>
      </c>
      <c r="AA42" s="35">
        <f t="shared" si="21"/>
        <v>2081.59</v>
      </c>
    </row>
    <row r="43" spans="1:27" ht="21" x14ac:dyDescent="0.35">
      <c r="A43" s="1"/>
      <c r="B43" s="1" t="s">
        <v>104</v>
      </c>
      <c r="C43" s="2" t="s">
        <v>105</v>
      </c>
      <c r="D43" s="1" t="s">
        <v>103</v>
      </c>
      <c r="E43" s="3">
        <v>7513.82</v>
      </c>
      <c r="F43" s="29">
        <v>15</v>
      </c>
      <c r="G43" s="30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22"/>
        <v>7513.82</v>
      </c>
      <c r="Q43" s="3">
        <v>0</v>
      </c>
      <c r="R43" s="3"/>
      <c r="S43" s="3">
        <v>893.85</v>
      </c>
      <c r="T43" s="3">
        <v>0.08</v>
      </c>
      <c r="U43" s="47">
        <f t="shared" si="16"/>
        <v>864.09</v>
      </c>
      <c r="V43" s="3">
        <f>SUM(S43:U43)+G43</f>
        <v>3011.02</v>
      </c>
      <c r="W43" s="32">
        <f t="shared" si="18"/>
        <v>4502.7999999999993</v>
      </c>
      <c r="X43" s="45">
        <v>418.92</v>
      </c>
      <c r="Y43" s="3">
        <f t="shared" si="19"/>
        <v>1540.3300000000002</v>
      </c>
      <c r="Z43" s="34">
        <f t="shared" si="20"/>
        <v>150.28</v>
      </c>
      <c r="AA43" s="35">
        <f t="shared" si="21"/>
        <v>2109.5300000000002</v>
      </c>
    </row>
    <row r="44" spans="1:27" ht="21" x14ac:dyDescent="0.35">
      <c r="A44" s="1"/>
      <c r="B44" t="s">
        <v>106</v>
      </c>
      <c r="C44" s="2" t="s">
        <v>107</v>
      </c>
      <c r="D44" t="s">
        <v>108</v>
      </c>
      <c r="E44" s="3">
        <v>7513.82</v>
      </c>
      <c r="F44" s="29">
        <v>15</v>
      </c>
      <c r="G44" s="30">
        <v>890</v>
      </c>
      <c r="H44" s="3"/>
      <c r="I44" s="3"/>
      <c r="J44" s="3"/>
      <c r="K44" s="3"/>
      <c r="L44" s="3"/>
      <c r="M44" s="3"/>
      <c r="N44" s="36"/>
      <c r="O44" s="3"/>
      <c r="P44" s="3">
        <f t="shared" si="22"/>
        <v>7513.82</v>
      </c>
      <c r="Q44" s="3">
        <v>0</v>
      </c>
      <c r="R44" s="3"/>
      <c r="S44" s="3">
        <v>893.85</v>
      </c>
      <c r="T44" s="3">
        <v>0.08</v>
      </c>
      <c r="U44" s="47">
        <f t="shared" si="16"/>
        <v>864.09</v>
      </c>
      <c r="V44" s="3">
        <f>SUM(S44:U44)+G44</f>
        <v>2648.02</v>
      </c>
      <c r="W44" s="32">
        <f t="shared" si="18"/>
        <v>4865.7999999999993</v>
      </c>
      <c r="X44" s="45">
        <v>418.92</v>
      </c>
      <c r="Y44" s="3">
        <f t="shared" si="19"/>
        <v>1540.3300000000002</v>
      </c>
      <c r="Z44" s="34">
        <f t="shared" si="20"/>
        <v>150.28</v>
      </c>
      <c r="AA44" s="35">
        <f t="shared" si="21"/>
        <v>2109.5300000000002</v>
      </c>
    </row>
    <row r="45" spans="1:27" ht="21" x14ac:dyDescent="0.35">
      <c r="A45" s="1"/>
      <c r="B45" t="s">
        <v>109</v>
      </c>
      <c r="C45" s="2" t="s">
        <v>110</v>
      </c>
      <c r="D45" t="s">
        <v>108</v>
      </c>
      <c r="E45" s="3">
        <v>7513.82</v>
      </c>
      <c r="F45" s="29">
        <v>15</v>
      </c>
      <c r="G45" s="30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22"/>
        <v>7513.82</v>
      </c>
      <c r="Q45" s="3">
        <v>0</v>
      </c>
      <c r="R45" s="3"/>
      <c r="S45" s="3">
        <v>893.85</v>
      </c>
      <c r="T45" s="3">
        <v>0.08</v>
      </c>
      <c r="U45" s="47">
        <f t="shared" si="16"/>
        <v>864.09</v>
      </c>
      <c r="V45" s="3">
        <f>SUM(S45:U45)+G45</f>
        <v>2702.02</v>
      </c>
      <c r="W45" s="32">
        <f t="shared" si="18"/>
        <v>4811.7999999999993</v>
      </c>
      <c r="X45" s="45">
        <v>418.92</v>
      </c>
      <c r="Y45" s="3">
        <f t="shared" si="19"/>
        <v>1540.3300000000002</v>
      </c>
      <c r="Z45" s="34">
        <f t="shared" si="20"/>
        <v>150.28</v>
      </c>
      <c r="AA45" s="35">
        <f t="shared" si="21"/>
        <v>2109.5300000000002</v>
      </c>
    </row>
    <row r="46" spans="1:27" ht="21" x14ac:dyDescent="0.35">
      <c r="A46" s="1"/>
      <c r="B46" t="s">
        <v>111</v>
      </c>
      <c r="C46" s="2" t="s">
        <v>112</v>
      </c>
      <c r="D46" t="s">
        <v>108</v>
      </c>
      <c r="E46" s="3">
        <v>7513.82</v>
      </c>
      <c r="F46" s="29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22"/>
        <v>7513.82</v>
      </c>
      <c r="Q46" s="3">
        <v>0</v>
      </c>
      <c r="R46" s="3"/>
      <c r="S46" s="3">
        <v>893.85</v>
      </c>
      <c r="T46" s="3">
        <v>0.08</v>
      </c>
      <c r="U46" s="47">
        <f t="shared" si="16"/>
        <v>864.09</v>
      </c>
      <c r="V46" s="3">
        <f>SUM(S46:U46)+G46</f>
        <v>1758.02</v>
      </c>
      <c r="W46" s="32">
        <f t="shared" si="18"/>
        <v>5755.7999999999993</v>
      </c>
      <c r="X46" s="45">
        <v>418.92</v>
      </c>
      <c r="Y46" s="3">
        <f t="shared" si="19"/>
        <v>1540.3300000000002</v>
      </c>
      <c r="Z46" s="34">
        <f t="shared" si="20"/>
        <v>150.28</v>
      </c>
      <c r="AA46" s="35">
        <f t="shared" si="21"/>
        <v>2109.5300000000002</v>
      </c>
    </row>
    <row r="47" spans="1:27" ht="21" x14ac:dyDescent="0.35">
      <c r="A47" s="1"/>
      <c r="B47" t="s">
        <v>113</v>
      </c>
      <c r="C47" s="2" t="s">
        <v>114</v>
      </c>
      <c r="D47" t="s">
        <v>108</v>
      </c>
      <c r="E47" s="3">
        <v>7513.82</v>
      </c>
      <c r="F47" s="29">
        <v>15</v>
      </c>
      <c r="G47" s="3"/>
      <c r="H47" s="3"/>
      <c r="I47" s="30">
        <v>2600.7800000000002</v>
      </c>
      <c r="J47" s="3"/>
      <c r="K47" s="3"/>
      <c r="L47" s="3"/>
      <c r="M47" s="3"/>
      <c r="N47" s="36"/>
      <c r="O47" s="3"/>
      <c r="P47" s="3">
        <f t="shared" si="22"/>
        <v>7513.82</v>
      </c>
      <c r="Q47" s="3">
        <v>0</v>
      </c>
      <c r="R47" s="3"/>
      <c r="S47" s="3">
        <v>893.85</v>
      </c>
      <c r="T47" s="3">
        <v>0.1</v>
      </c>
      <c r="U47" s="47">
        <f t="shared" si="16"/>
        <v>864.09</v>
      </c>
      <c r="V47" s="3">
        <f>SUM(S47:U47)+G47+I47</f>
        <v>4358.82</v>
      </c>
      <c r="W47" s="50">
        <f t="shared" si="18"/>
        <v>3155</v>
      </c>
      <c r="X47" s="45">
        <v>418.92</v>
      </c>
      <c r="Y47" s="3">
        <f t="shared" si="19"/>
        <v>1540.3300000000002</v>
      </c>
      <c r="Z47" s="34">
        <f t="shared" si="20"/>
        <v>150.28</v>
      </c>
      <c r="AA47" s="35">
        <f t="shared" si="21"/>
        <v>2109.5300000000002</v>
      </c>
    </row>
    <row r="48" spans="1:27" ht="21" x14ac:dyDescent="0.35">
      <c r="A48" s="1"/>
      <c r="B48" t="s">
        <v>115</v>
      </c>
      <c r="C48" s="2" t="s">
        <v>93</v>
      </c>
      <c r="D48" t="s">
        <v>108</v>
      </c>
      <c r="E48" s="3"/>
      <c r="F48" s="29"/>
      <c r="G48" s="3"/>
      <c r="H48" s="3"/>
      <c r="I48" s="3"/>
      <c r="J48" s="3"/>
      <c r="K48" s="3"/>
      <c r="L48" s="3"/>
      <c r="M48" s="3"/>
      <c r="N48" s="42"/>
      <c r="O48" s="3"/>
      <c r="P48" s="3">
        <f t="shared" si="22"/>
        <v>0</v>
      </c>
      <c r="Q48" s="3">
        <v>0</v>
      </c>
      <c r="R48" s="3"/>
      <c r="S48" s="3"/>
      <c r="T48" s="3"/>
      <c r="U48" s="47">
        <f t="shared" si="16"/>
        <v>0</v>
      </c>
      <c r="V48" s="3">
        <f>SUM(S48:U48)+G48</f>
        <v>0</v>
      </c>
      <c r="W48" s="32">
        <f t="shared" si="18"/>
        <v>0</v>
      </c>
      <c r="X48" s="45"/>
      <c r="Y48" s="3">
        <f t="shared" si="19"/>
        <v>0</v>
      </c>
      <c r="Z48" s="34">
        <f t="shared" si="20"/>
        <v>0</v>
      </c>
      <c r="AA48" s="35">
        <f t="shared" si="21"/>
        <v>0</v>
      </c>
    </row>
    <row r="49" spans="1:27" ht="21" x14ac:dyDescent="0.35">
      <c r="A49" s="1"/>
      <c r="B49" t="s">
        <v>116</v>
      </c>
      <c r="C49" s="2" t="s">
        <v>117</v>
      </c>
      <c r="D49" t="s">
        <v>118</v>
      </c>
      <c r="E49" s="3">
        <v>4677.54</v>
      </c>
      <c r="F49" s="29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22"/>
        <v>4677.54</v>
      </c>
      <c r="Q49" s="3"/>
      <c r="R49" s="3"/>
      <c r="S49" s="3">
        <v>373.72</v>
      </c>
      <c r="T49" s="3">
        <v>0.1</v>
      </c>
      <c r="U49" s="47">
        <f t="shared" si="16"/>
        <v>537.91999999999996</v>
      </c>
      <c r="V49" s="3">
        <f>SUM(S49:U49)+G49</f>
        <v>911.74</v>
      </c>
      <c r="W49" s="32">
        <f t="shared" si="18"/>
        <v>3765.8</v>
      </c>
      <c r="X49" s="33">
        <v>341.47</v>
      </c>
      <c r="Y49" s="3">
        <f t="shared" si="19"/>
        <v>958.90000000000009</v>
      </c>
      <c r="Z49" s="34">
        <f t="shared" si="20"/>
        <v>93.55</v>
      </c>
      <c r="AA49" s="35">
        <f t="shared" si="21"/>
        <v>1393.92</v>
      </c>
    </row>
    <row r="50" spans="1:27" ht="18.75" x14ac:dyDescent="0.3">
      <c r="A50" s="1"/>
      <c r="B50" s="25" t="s">
        <v>31</v>
      </c>
      <c r="C50" s="38"/>
      <c r="D50" s="39"/>
      <c r="E50" s="40">
        <f>SUM(E32:E49)</f>
        <v>110346.48000000003</v>
      </c>
      <c r="F50" s="40"/>
      <c r="G50" s="40">
        <f>SUM(G32:G49)</f>
        <v>9979</v>
      </c>
      <c r="H50" s="40">
        <f t="shared" ref="H50:M50" si="23">SUM(H32:H49)</f>
        <v>0</v>
      </c>
      <c r="I50" s="40">
        <f t="shared" si="23"/>
        <v>2600.7800000000002</v>
      </c>
      <c r="J50" s="40">
        <f t="shared" si="23"/>
        <v>4511.2299999999996</v>
      </c>
      <c r="K50" s="40">
        <f t="shared" si="23"/>
        <v>199.13</v>
      </c>
      <c r="L50" s="40">
        <f t="shared" si="23"/>
        <v>1375.93</v>
      </c>
      <c r="M50" s="40">
        <f t="shared" si="23"/>
        <v>37.35</v>
      </c>
      <c r="N50" s="40">
        <f>SUM(N32:N49)</f>
        <v>0</v>
      </c>
      <c r="O50" s="40">
        <f t="shared" ref="O50:AA50" si="24">SUM(O32:O49)</f>
        <v>0</v>
      </c>
      <c r="P50" s="40">
        <f t="shared" si="24"/>
        <v>110346.48000000003</v>
      </c>
      <c r="Q50" s="40">
        <f t="shared" si="24"/>
        <v>0</v>
      </c>
      <c r="R50" s="40">
        <f t="shared" si="24"/>
        <v>0</v>
      </c>
      <c r="S50" s="40">
        <f t="shared" si="24"/>
        <v>12989.170000000002</v>
      </c>
      <c r="T50" s="40">
        <f>SUM(T32:T49)</f>
        <v>1.23</v>
      </c>
      <c r="U50" s="40">
        <f t="shared" si="24"/>
        <v>12689.86</v>
      </c>
      <c r="V50" s="40">
        <f t="shared" si="24"/>
        <v>44383.679999999993</v>
      </c>
      <c r="W50" s="40">
        <f t="shared" si="24"/>
        <v>65962.8</v>
      </c>
      <c r="X50" s="40">
        <f t="shared" si="24"/>
        <v>6134.6500000000005</v>
      </c>
      <c r="Y50" s="40">
        <f t="shared" si="24"/>
        <v>22620.990000000009</v>
      </c>
      <c r="Z50" s="40">
        <f t="shared" si="24"/>
        <v>2206.98</v>
      </c>
      <c r="AA50" s="40">
        <f t="shared" si="24"/>
        <v>30962.619999999995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1"/>
      <c r="X51" s="1"/>
      <c r="Y51" s="1"/>
      <c r="Z51" s="1"/>
      <c r="AA51" s="1"/>
    </row>
    <row r="52" spans="1:27" ht="18.75" x14ac:dyDescent="0.3">
      <c r="A52" s="1"/>
      <c r="B52" s="25" t="s">
        <v>119</v>
      </c>
      <c r="C52" s="38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1"/>
      <c r="X52" s="1"/>
      <c r="Y52" s="1"/>
      <c r="Z52" s="1"/>
      <c r="AA52" s="1"/>
    </row>
    <row r="53" spans="1:27" ht="21" x14ac:dyDescent="0.35">
      <c r="A53" s="1"/>
      <c r="B53" s="1" t="s">
        <v>121</v>
      </c>
      <c r="C53" s="2" t="s">
        <v>122</v>
      </c>
      <c r="D53" s="1" t="s">
        <v>123</v>
      </c>
      <c r="E53" s="3">
        <v>7989.28</v>
      </c>
      <c r="F53" s="29">
        <v>15</v>
      </c>
      <c r="G53" s="51">
        <v>2162.75</v>
      </c>
      <c r="H53" s="3"/>
      <c r="I53" s="3"/>
      <c r="J53" s="3"/>
      <c r="K53" s="3"/>
      <c r="L53" s="3"/>
      <c r="M53" s="3"/>
      <c r="N53" s="36"/>
      <c r="O53" s="3"/>
      <c r="P53" s="3">
        <f>E53+-N53</f>
        <v>7989.28</v>
      </c>
      <c r="Q53" s="3"/>
      <c r="R53" s="3"/>
      <c r="S53" s="3">
        <v>995.41</v>
      </c>
      <c r="T53" s="3">
        <v>-0.05</v>
      </c>
      <c r="U53" s="31">
        <f t="shared" ref="U53:U58" si="25">ROUND(E53*0.115,2)</f>
        <v>918.77</v>
      </c>
      <c r="V53" s="3">
        <f t="shared" ref="V53:V58" si="26">SUM(S53:U53)+G53</f>
        <v>4076.88</v>
      </c>
      <c r="W53" s="32">
        <f t="shared" ref="W53:W58" si="27">P53-V53</f>
        <v>3912.3999999999996</v>
      </c>
      <c r="X53" s="45">
        <v>403.1</v>
      </c>
      <c r="Y53" s="3">
        <f t="shared" ref="Y53:Y58" si="28">ROUND(+E53*17.5%,2)+ROUND(E53*3%,2)</f>
        <v>1637.8</v>
      </c>
      <c r="Z53" s="34">
        <f t="shared" ref="Z53:Z58" si="29">ROUND(+E53*2%,2)</f>
        <v>159.79</v>
      </c>
      <c r="AA53" s="35">
        <f t="shared" ref="AA53:AA58" si="30">SUM(X53:Z53)</f>
        <v>2200.69</v>
      </c>
    </row>
    <row r="54" spans="1:27" ht="21" x14ac:dyDescent="0.35">
      <c r="A54" s="1"/>
      <c r="B54" s="1" t="s">
        <v>124</v>
      </c>
      <c r="C54" s="2" t="s">
        <v>125</v>
      </c>
      <c r="D54" s="1" t="s">
        <v>126</v>
      </c>
      <c r="E54" s="3">
        <v>7513.82</v>
      </c>
      <c r="F54" s="29">
        <v>15</v>
      </c>
      <c r="G54" s="3"/>
      <c r="H54" s="3"/>
      <c r="I54" s="3"/>
      <c r="J54" s="3"/>
      <c r="K54" s="3"/>
      <c r="L54" s="3"/>
      <c r="M54" s="3"/>
      <c r="N54" s="36"/>
      <c r="O54" s="3"/>
      <c r="P54" s="3">
        <f t="shared" ref="P54:P58" si="31">E54+-N54</f>
        <v>7513.82</v>
      </c>
      <c r="Q54" s="3"/>
      <c r="R54" s="3"/>
      <c r="S54" s="3">
        <v>893.85</v>
      </c>
      <c r="T54" s="3">
        <v>0.08</v>
      </c>
      <c r="U54" s="31">
        <f t="shared" si="25"/>
        <v>864.09</v>
      </c>
      <c r="V54" s="3">
        <f t="shared" si="26"/>
        <v>1758.02</v>
      </c>
      <c r="W54" s="32">
        <f t="shared" si="27"/>
        <v>5755.7999999999993</v>
      </c>
      <c r="X54" s="45">
        <v>418.92</v>
      </c>
      <c r="Y54" s="3">
        <f t="shared" si="28"/>
        <v>1540.3300000000002</v>
      </c>
      <c r="Z54" s="34">
        <f t="shared" si="29"/>
        <v>150.28</v>
      </c>
      <c r="AA54" s="35">
        <f t="shared" si="30"/>
        <v>2109.5300000000002</v>
      </c>
    </row>
    <row r="55" spans="1:27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9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31"/>
        <v>7513.82</v>
      </c>
      <c r="Q55" s="3"/>
      <c r="R55" s="3"/>
      <c r="S55" s="3">
        <v>893.85</v>
      </c>
      <c r="T55" s="3">
        <v>0.08</v>
      </c>
      <c r="U55" s="31">
        <f t="shared" si="25"/>
        <v>864.09</v>
      </c>
      <c r="V55" s="3">
        <f t="shared" si="26"/>
        <v>1758.02</v>
      </c>
      <c r="W55" s="32">
        <f t="shared" si="27"/>
        <v>5755.7999999999993</v>
      </c>
      <c r="X55" s="45">
        <v>390.98</v>
      </c>
      <c r="Y55" s="3">
        <f t="shared" si="28"/>
        <v>1540.3300000000002</v>
      </c>
      <c r="Z55" s="34">
        <f t="shared" si="29"/>
        <v>150.28</v>
      </c>
      <c r="AA55" s="35">
        <f t="shared" si="30"/>
        <v>2081.59</v>
      </c>
    </row>
    <row r="56" spans="1:27" ht="91.5" x14ac:dyDescent="0.35">
      <c r="A56" s="1" t="s">
        <v>129</v>
      </c>
      <c r="B56" t="s">
        <v>130</v>
      </c>
      <c r="C56" s="2" t="s">
        <v>131</v>
      </c>
      <c r="D56" s="52" t="s">
        <v>132</v>
      </c>
      <c r="E56" s="3">
        <v>7289.18</v>
      </c>
      <c r="F56" s="29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31"/>
        <v>7289.18</v>
      </c>
      <c r="Q56" s="3"/>
      <c r="R56" s="3"/>
      <c r="S56" s="3">
        <v>845.88</v>
      </c>
      <c r="T56" s="3">
        <v>-0.16</v>
      </c>
      <c r="U56" s="31">
        <f t="shared" si="25"/>
        <v>838.26</v>
      </c>
      <c r="V56" s="3">
        <f t="shared" si="26"/>
        <v>1683.98</v>
      </c>
      <c r="W56" s="32">
        <f t="shared" si="27"/>
        <v>5605.2000000000007</v>
      </c>
      <c r="X56" s="45">
        <v>412.78</v>
      </c>
      <c r="Y56" s="3">
        <f t="shared" si="28"/>
        <v>1494.29</v>
      </c>
      <c r="Z56" s="34">
        <f t="shared" si="29"/>
        <v>145.78</v>
      </c>
      <c r="AA56" s="35">
        <f t="shared" si="30"/>
        <v>2052.85</v>
      </c>
    </row>
    <row r="57" spans="1:27" ht="91.5" x14ac:dyDescent="0.35">
      <c r="A57" s="1"/>
      <c r="B57" t="s">
        <v>133</v>
      </c>
      <c r="C57" s="2" t="s">
        <v>134</v>
      </c>
      <c r="D57" s="52" t="s">
        <v>132</v>
      </c>
      <c r="E57" s="3">
        <v>7289.18</v>
      </c>
      <c r="F57" s="29">
        <v>15</v>
      </c>
      <c r="G57" s="3"/>
      <c r="H57" s="3"/>
      <c r="I57" s="3"/>
      <c r="J57" s="3"/>
      <c r="K57" s="3"/>
      <c r="L57" s="3"/>
      <c r="M57" s="3"/>
      <c r="N57" s="36"/>
      <c r="O57" s="3"/>
      <c r="P57" s="3">
        <f t="shared" si="31"/>
        <v>7289.18</v>
      </c>
      <c r="Q57" s="3"/>
      <c r="R57" s="3"/>
      <c r="S57" s="3">
        <v>845.88</v>
      </c>
      <c r="T57" s="3">
        <v>0.04</v>
      </c>
      <c r="U57" s="31">
        <f t="shared" si="25"/>
        <v>838.26</v>
      </c>
      <c r="V57" s="3">
        <f t="shared" si="26"/>
        <v>1684.1799999999998</v>
      </c>
      <c r="W57" s="32">
        <f t="shared" si="27"/>
        <v>5605</v>
      </c>
      <c r="X57" s="45">
        <v>412.78</v>
      </c>
      <c r="Y57" s="3">
        <f t="shared" si="28"/>
        <v>1494.29</v>
      </c>
      <c r="Z57" s="34">
        <f t="shared" si="29"/>
        <v>145.78</v>
      </c>
      <c r="AA57" s="35">
        <f t="shared" si="30"/>
        <v>2052.85</v>
      </c>
    </row>
    <row r="58" spans="1:27" ht="91.5" x14ac:dyDescent="0.35">
      <c r="A58" s="1"/>
      <c r="B58" t="s">
        <v>135</v>
      </c>
      <c r="C58" s="2" t="s">
        <v>136</v>
      </c>
      <c r="D58" s="52" t="s">
        <v>132</v>
      </c>
      <c r="E58" s="3">
        <v>7289.18</v>
      </c>
      <c r="F58" s="29">
        <v>15</v>
      </c>
      <c r="G58" s="30">
        <v>1736</v>
      </c>
      <c r="H58" s="3"/>
      <c r="I58" s="3"/>
      <c r="J58" s="3"/>
      <c r="K58" s="3"/>
      <c r="L58" s="3"/>
      <c r="M58" s="3"/>
      <c r="N58" s="36"/>
      <c r="O58" s="3"/>
      <c r="P58" s="3">
        <f t="shared" si="31"/>
        <v>7289.18</v>
      </c>
      <c r="Q58" s="3"/>
      <c r="R58" s="3"/>
      <c r="S58" s="3">
        <v>845.88</v>
      </c>
      <c r="T58" s="3">
        <v>0.04</v>
      </c>
      <c r="U58" s="31">
        <f t="shared" si="25"/>
        <v>838.26</v>
      </c>
      <c r="V58" s="3">
        <f t="shared" si="26"/>
        <v>3420.18</v>
      </c>
      <c r="W58" s="32">
        <f t="shared" si="27"/>
        <v>3869.0000000000005</v>
      </c>
      <c r="X58" s="45">
        <v>412.78</v>
      </c>
      <c r="Y58" s="3">
        <f t="shared" si="28"/>
        <v>1494.29</v>
      </c>
      <c r="Z58" s="34">
        <f t="shared" si="29"/>
        <v>145.78</v>
      </c>
      <c r="AA58" s="35">
        <f t="shared" si="30"/>
        <v>2052.85</v>
      </c>
    </row>
    <row r="59" spans="1:27" ht="18.75" x14ac:dyDescent="0.3">
      <c r="A59" s="1"/>
      <c r="B59" s="25" t="s">
        <v>31</v>
      </c>
      <c r="C59" s="38"/>
      <c r="D59" s="39"/>
      <c r="E59" s="40">
        <f>SUM(E53:E58)</f>
        <v>44884.46</v>
      </c>
      <c r="F59" s="40"/>
      <c r="G59" s="40">
        <f t="shared" ref="G59:H59" si="32">SUM(G53:G58)</f>
        <v>3898.75</v>
      </c>
      <c r="H59" s="40">
        <f t="shared" si="32"/>
        <v>0</v>
      </c>
      <c r="I59" s="40"/>
      <c r="J59" s="40"/>
      <c r="K59" s="40"/>
      <c r="L59" s="40"/>
      <c r="M59" s="40"/>
      <c r="N59" s="40">
        <f>SUM(N53:N58)</f>
        <v>0</v>
      </c>
      <c r="O59" s="40">
        <f t="shared" ref="O59" si="33">SUM(O53:O58)</f>
        <v>0</v>
      </c>
      <c r="P59" s="40">
        <f>SUM(P53:P58)</f>
        <v>44884.46</v>
      </c>
      <c r="Q59" s="40">
        <f t="shared" ref="Q59:AA59" si="34">SUM(Q53:Q58)</f>
        <v>0</v>
      </c>
      <c r="R59" s="40">
        <f t="shared" si="34"/>
        <v>0</v>
      </c>
      <c r="S59" s="40">
        <f t="shared" si="34"/>
        <v>5320.75</v>
      </c>
      <c r="T59" s="40">
        <f t="shared" si="34"/>
        <v>0.03</v>
      </c>
      <c r="U59" s="40">
        <f t="shared" si="34"/>
        <v>5161.7300000000005</v>
      </c>
      <c r="V59" s="40">
        <f t="shared" si="34"/>
        <v>14381.26</v>
      </c>
      <c r="W59" s="40">
        <f>SUM(W53:W58)</f>
        <v>30503.199999999997</v>
      </c>
      <c r="X59" s="40">
        <f t="shared" si="34"/>
        <v>2451.34</v>
      </c>
      <c r="Y59" s="40">
        <f t="shared" si="34"/>
        <v>9201.33</v>
      </c>
      <c r="Z59" s="40">
        <f t="shared" si="34"/>
        <v>897.68999999999994</v>
      </c>
      <c r="AA59" s="40">
        <f t="shared" si="34"/>
        <v>12550.36</v>
      </c>
    </row>
    <row r="60" spans="1:27" ht="18.75" x14ac:dyDescent="0.3">
      <c r="A60" s="1"/>
      <c r="B60" s="25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3"/>
      <c r="Q60" s="53"/>
      <c r="R60" s="53"/>
      <c r="S60" s="53"/>
      <c r="T60" s="53"/>
      <c r="U60" s="53"/>
      <c r="V60" s="53"/>
      <c r="W60" s="54"/>
      <c r="X60" s="55"/>
      <c r="Y60" s="55"/>
      <c r="Z60" s="55"/>
      <c r="AA60" s="55"/>
    </row>
    <row r="61" spans="1:27" ht="18.75" x14ac:dyDescent="0.3">
      <c r="A61" s="1"/>
      <c r="B61" s="25" t="s">
        <v>137</v>
      </c>
      <c r="C61" s="38" t="s">
        <v>138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3"/>
      <c r="Q61" s="53"/>
      <c r="R61" s="53"/>
      <c r="S61" s="53"/>
      <c r="T61" s="53"/>
      <c r="U61" s="53"/>
      <c r="V61" s="53"/>
      <c r="W61" s="54"/>
      <c r="X61" s="55"/>
      <c r="Y61" s="55"/>
      <c r="Z61" s="55"/>
      <c r="AA61" s="55"/>
    </row>
    <row r="62" spans="1:27" ht="21" x14ac:dyDescent="0.35">
      <c r="A62" s="1"/>
      <c r="B62" s="1" t="s">
        <v>139</v>
      </c>
      <c r="C62" s="2" t="s">
        <v>140</v>
      </c>
      <c r="D62" s="1" t="s">
        <v>36</v>
      </c>
      <c r="E62" s="3">
        <v>13520</v>
      </c>
      <c r="F62" s="29">
        <v>15</v>
      </c>
      <c r="G62" s="44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-0.19</v>
      </c>
      <c r="U62" s="47">
        <f>ROUND(E62*0.115,2)</f>
        <v>1554.8</v>
      </c>
      <c r="V62" s="3">
        <f>SUM(S62:U62)+G62</f>
        <v>3735.8</v>
      </c>
      <c r="W62" s="32">
        <f>P62-V62</f>
        <v>9784.2000000000007</v>
      </c>
      <c r="X62" s="33">
        <v>544.05999999999995</v>
      </c>
      <c r="Y62" s="3">
        <f>ROUND(+E62*17.5%,2)+ROUND(E62*3%,2)</f>
        <v>2771.6</v>
      </c>
      <c r="Z62" s="34">
        <f>ROUND(+E62*2%,2)</f>
        <v>270.39999999999998</v>
      </c>
      <c r="AA62" s="35">
        <f>SUM(X62:Z62)</f>
        <v>3586.06</v>
      </c>
    </row>
    <row r="63" spans="1:27" ht="18.75" x14ac:dyDescent="0.3">
      <c r="A63" s="1"/>
      <c r="B63" s="25" t="s">
        <v>31</v>
      </c>
      <c r="C63" s="1"/>
      <c r="D63" s="1"/>
      <c r="E63" s="40">
        <f>E62</f>
        <v>13520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 t="shared" ref="O63" si="35">O62</f>
        <v>0</v>
      </c>
      <c r="P63" s="40">
        <f>P62</f>
        <v>13520</v>
      </c>
      <c r="Q63" s="40">
        <f t="shared" ref="Q63:AA63" si="36">Q62</f>
        <v>0</v>
      </c>
      <c r="R63" s="40">
        <f t="shared" si="36"/>
        <v>0</v>
      </c>
      <c r="S63" s="40">
        <f t="shared" si="36"/>
        <v>2181.19</v>
      </c>
      <c r="T63" s="40">
        <f t="shared" si="36"/>
        <v>-0.19</v>
      </c>
      <c r="U63" s="40">
        <f t="shared" si="36"/>
        <v>1554.8</v>
      </c>
      <c r="V63" s="40">
        <f t="shared" si="36"/>
        <v>3735.8</v>
      </c>
      <c r="W63" s="40">
        <f>W62</f>
        <v>9784.2000000000007</v>
      </c>
      <c r="X63" s="40">
        <f t="shared" si="36"/>
        <v>544.05999999999995</v>
      </c>
      <c r="Y63" s="40">
        <f t="shared" si="36"/>
        <v>2771.6</v>
      </c>
      <c r="Z63" s="40">
        <f t="shared" si="36"/>
        <v>270.39999999999998</v>
      </c>
      <c r="AA63" s="40">
        <f t="shared" si="36"/>
        <v>3586.06</v>
      </c>
    </row>
    <row r="64" spans="1:27" ht="18.75" x14ac:dyDescent="0.3">
      <c r="A64" s="1"/>
      <c r="B64" s="25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3"/>
      <c r="Q64" s="53"/>
      <c r="R64" s="53"/>
      <c r="S64" s="53"/>
      <c r="T64" s="53"/>
      <c r="U64" s="53"/>
      <c r="V64" s="53"/>
      <c r="W64" s="54"/>
      <c r="X64" s="55"/>
      <c r="Y64" s="55"/>
      <c r="Z64" s="55"/>
      <c r="AA64" s="55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6"/>
      <c r="X65" s="1"/>
      <c r="Y65" s="1"/>
      <c r="Z65" s="1"/>
      <c r="AA65" s="1"/>
    </row>
    <row r="66" spans="1:27" ht="18.75" x14ac:dyDescent="0.3">
      <c r="A66" s="1"/>
      <c r="B66" s="1"/>
      <c r="C66" s="57" t="s">
        <v>141</v>
      </c>
      <c r="D66" s="1"/>
      <c r="E66" s="58">
        <f>E9+E22+E29+E50+E59+E63</f>
        <v>296667.46000000002</v>
      </c>
      <c r="F66" s="60"/>
      <c r="G66" s="58">
        <f>G9+G22+G29+G50+G59+G63</f>
        <v>30406.91</v>
      </c>
      <c r="H66" s="58">
        <f t="shared" ref="H66:V66" si="37">H9+H22+H29+H50+H59+H63</f>
        <v>0</v>
      </c>
      <c r="I66" s="58">
        <f t="shared" si="37"/>
        <v>2600.7800000000002</v>
      </c>
      <c r="J66" s="58">
        <f t="shared" si="37"/>
        <v>4511.2299999999996</v>
      </c>
      <c r="K66" s="58">
        <f t="shared" si="37"/>
        <v>199.13</v>
      </c>
      <c r="L66" s="58">
        <f t="shared" si="37"/>
        <v>1375.93</v>
      </c>
      <c r="M66" s="58">
        <f t="shared" si="37"/>
        <v>37.35</v>
      </c>
      <c r="N66" s="59">
        <f t="shared" si="37"/>
        <v>0</v>
      </c>
      <c r="O66" s="59">
        <f t="shared" si="37"/>
        <v>0</v>
      </c>
      <c r="P66" s="58">
        <f t="shared" si="37"/>
        <v>296667.46000000002</v>
      </c>
      <c r="Q66" s="60">
        <f t="shared" si="37"/>
        <v>7577.86</v>
      </c>
      <c r="R66" s="60">
        <f t="shared" si="37"/>
        <v>7578.13</v>
      </c>
      <c r="S66" s="58">
        <f t="shared" si="37"/>
        <v>37251.310000000005</v>
      </c>
      <c r="T66" s="60">
        <f t="shared" si="37"/>
        <v>1.8199999999999998</v>
      </c>
      <c r="U66" s="58">
        <f t="shared" si="37"/>
        <v>34116.800000000003</v>
      </c>
      <c r="V66" s="60">
        <f t="shared" si="37"/>
        <v>110501.26</v>
      </c>
      <c r="W66" s="61">
        <f>ROUND(+W9+W22+W29+W50+W59+W63,1)</f>
        <v>186166.2</v>
      </c>
      <c r="X66" s="60">
        <f>X9+X22+X29+X50+X59+X63</f>
        <v>15786.93</v>
      </c>
      <c r="Y66" s="59">
        <f>Y63+Y59+Y50+Y29+Y22+Y9</f>
        <v>60816.794600000008</v>
      </c>
      <c r="Z66" s="58">
        <f>Z9+Z22+Z29+Z50+Z59+Z63</f>
        <v>5933.4499999999989</v>
      </c>
      <c r="AA66" s="62">
        <f>AA9+AA22+AA29+AA50+AA59+AA63</f>
        <v>82537.174599999998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60"/>
      <c r="Y67" s="60"/>
      <c r="Z67" s="1"/>
      <c r="AA67" s="1"/>
    </row>
    <row r="68" spans="1:27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E7+E8+E12+E13+E14+E15+E16+E17+E18+E19+E20+E21+E25+E26+E27+E28+E33+E34+E35+E36+E37+E38+E39+E40+E41+E42+E43+E44+E45+E46+E47+E48+E49+E53+E54+E55+E56+E57+E58+E62</f>
        <v>296667.46000000008</v>
      </c>
      <c r="F68" s="3">
        <f>E68*17.5%</f>
        <v>51916.805500000009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143</v>
      </c>
      <c r="D69" s="1"/>
      <c r="E69" s="3">
        <f>E68</f>
        <v>296667.46000000008</v>
      </c>
      <c r="F69" s="3">
        <f>E69*3%</f>
        <v>8900.0238000000027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60816.829300000012</v>
      </c>
      <c r="G70" s="3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3"/>
      <c r="F75" s="63"/>
      <c r="G75" s="29"/>
      <c r="H75" s="29"/>
      <c r="I75" s="29"/>
      <c r="J75" s="29"/>
      <c r="K75" s="29"/>
      <c r="L75" s="29"/>
      <c r="M75" s="29"/>
      <c r="N75" s="1"/>
      <c r="O75" s="1"/>
      <c r="P75" s="1"/>
      <c r="Q75" s="1"/>
      <c r="R75" s="1"/>
      <c r="S75" s="1"/>
      <c r="T75" s="1"/>
      <c r="U75" s="65"/>
      <c r="V75" s="65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6" t="s">
        <v>144</v>
      </c>
      <c r="F76" s="65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67" t="s">
        <v>145</v>
      </c>
      <c r="X76" s="67"/>
      <c r="Y76" s="29"/>
      <c r="Z76" s="1"/>
      <c r="AA76" s="1"/>
    </row>
    <row r="77" spans="1:27" ht="15.75" x14ac:dyDescent="0.25">
      <c r="A77" s="1"/>
      <c r="B77" s="1"/>
      <c r="C77" s="1"/>
      <c r="D77" s="1"/>
      <c r="E77" s="46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147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workbookViewId="0">
      <selection sqref="A1:AD80"/>
    </sheetView>
  </sheetViews>
  <sheetFormatPr baseColWidth="10" defaultRowHeight="15" x14ac:dyDescent="0.25"/>
  <sheetData>
    <row r="1" spans="1:3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</row>
    <row r="2" spans="1:3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D2" s="1"/>
    </row>
    <row r="3" spans="1:30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1"/>
      <c r="AA3" s="1"/>
      <c r="AB3" s="1"/>
      <c r="AC3" s="1"/>
      <c r="AD3" s="1"/>
    </row>
    <row r="4" spans="1:30" ht="18.75" x14ac:dyDescent="0.25">
      <c r="A4" s="1"/>
      <c r="B4" s="5" t="s">
        <v>149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150</v>
      </c>
      <c r="H5" s="13" t="s">
        <v>6</v>
      </c>
      <c r="I5" s="14" t="s">
        <v>151</v>
      </c>
      <c r="J5" s="15" t="s">
        <v>7</v>
      </c>
      <c r="K5" s="13" t="s">
        <v>8</v>
      </c>
      <c r="L5" s="13" t="s">
        <v>9</v>
      </c>
      <c r="M5" s="16" t="s">
        <v>10</v>
      </c>
      <c r="N5" s="16" t="s">
        <v>11</v>
      </c>
      <c r="O5" s="17" t="s">
        <v>12</v>
      </c>
      <c r="P5" s="9" t="s">
        <v>152</v>
      </c>
      <c r="Q5" s="9" t="s">
        <v>13</v>
      </c>
      <c r="R5" s="18" t="s">
        <v>153</v>
      </c>
      <c r="S5" s="11" t="s">
        <v>154</v>
      </c>
      <c r="T5" s="11" t="s">
        <v>14</v>
      </c>
      <c r="U5" s="19" t="s">
        <v>15</v>
      </c>
      <c r="V5" s="20" t="s">
        <v>16</v>
      </c>
      <c r="W5" s="21" t="s">
        <v>155</v>
      </c>
      <c r="X5" s="22" t="s">
        <v>17</v>
      </c>
      <c r="Y5" s="23" t="s">
        <v>18</v>
      </c>
      <c r="Z5" s="18" t="s">
        <v>19</v>
      </c>
      <c r="AA5" s="18" t="s">
        <v>20</v>
      </c>
      <c r="AB5" s="24" t="s">
        <v>21</v>
      </c>
      <c r="AC5" s="24" t="s">
        <v>156</v>
      </c>
      <c r="AD5" s="24" t="s">
        <v>22</v>
      </c>
    </row>
    <row r="6" spans="1:30" ht="15.75" x14ac:dyDescent="0.25">
      <c r="A6" s="1"/>
      <c r="B6" s="25" t="s">
        <v>23</v>
      </c>
      <c r="C6" s="26" t="s">
        <v>24</v>
      </c>
      <c r="D6" s="26"/>
      <c r="E6" s="27"/>
      <c r="F6" s="3"/>
      <c r="G6" s="3"/>
      <c r="H6" s="28"/>
      <c r="I6" s="3"/>
      <c r="J6" s="3"/>
      <c r="K6" s="3"/>
      <c r="L6" s="3"/>
      <c r="M6" s="3"/>
      <c r="N6" s="3"/>
      <c r="O6" s="27"/>
      <c r="P6" s="27"/>
      <c r="Q6" s="27"/>
      <c r="R6" s="3"/>
      <c r="S6" s="3"/>
      <c r="T6" s="3"/>
      <c r="U6" s="27"/>
      <c r="V6" s="3"/>
      <c r="W6" s="3"/>
      <c r="X6" s="27"/>
      <c r="Y6" s="4"/>
      <c r="Z6" s="1"/>
      <c r="AA6" s="1"/>
      <c r="AB6" s="1"/>
      <c r="AC6" s="1"/>
      <c r="AD6" s="1"/>
    </row>
    <row r="7" spans="1:30" ht="21" x14ac:dyDescent="0.35">
      <c r="A7" s="1"/>
      <c r="B7" s="1" t="s">
        <v>25</v>
      </c>
      <c r="C7" s="2" t="s">
        <v>26</v>
      </c>
      <c r="D7" s="1" t="s">
        <v>27</v>
      </c>
      <c r="E7" s="3">
        <v>24148.799999999999</v>
      </c>
      <c r="F7" s="29">
        <v>15</v>
      </c>
      <c r="G7" s="29"/>
      <c r="H7" s="30">
        <v>5000</v>
      </c>
      <c r="I7" s="3"/>
      <c r="J7" s="3"/>
      <c r="K7" s="3"/>
      <c r="L7" s="3"/>
      <c r="M7" s="3"/>
      <c r="N7" s="3"/>
      <c r="O7" s="3"/>
      <c r="P7" s="3"/>
      <c r="Q7" s="3">
        <f>E7+-O7</f>
        <v>24148.799999999999</v>
      </c>
      <c r="R7" s="3">
        <v>0</v>
      </c>
      <c r="S7" s="3"/>
      <c r="T7" s="3">
        <v>4885.82</v>
      </c>
      <c r="U7" s="3">
        <v>7.0000000000000007E-2</v>
      </c>
      <c r="V7" s="31">
        <f>ROUND(E7*0.115,2)</f>
        <v>2777.11</v>
      </c>
      <c r="W7" s="31">
        <f>ROUND(G7*0.115,2)</f>
        <v>0</v>
      </c>
      <c r="X7" s="3">
        <f>SUM(T7:V7)+H7</f>
        <v>12663</v>
      </c>
      <c r="Y7" s="32">
        <f>Q7-X7</f>
        <v>11485.8</v>
      </c>
      <c r="Z7" s="33">
        <v>814.93</v>
      </c>
      <c r="AA7" s="3">
        <f>+E7*17.5%+E7*3%</f>
        <v>4950.5039999999999</v>
      </c>
      <c r="AB7" s="34">
        <f>ROUND(+E7*2%,2)</f>
        <v>482.98</v>
      </c>
      <c r="AC7" s="34">
        <f>ROUND(+G7*2%,2)</f>
        <v>0</v>
      </c>
      <c r="AD7" s="35">
        <f>SUM(Z7:AB7)</f>
        <v>6248.4140000000007</v>
      </c>
    </row>
    <row r="8" spans="1:30" ht="21" x14ac:dyDescent="0.35">
      <c r="A8" s="1"/>
      <c r="B8" s="1" t="s">
        <v>28</v>
      </c>
      <c r="C8" s="2" t="s">
        <v>29</v>
      </c>
      <c r="D8" s="1" t="s">
        <v>30</v>
      </c>
      <c r="E8" s="3">
        <v>6705.32</v>
      </c>
      <c r="F8" s="29">
        <v>15</v>
      </c>
      <c r="G8" s="29"/>
      <c r="H8" s="3"/>
      <c r="I8" s="3"/>
      <c r="J8" s="3"/>
      <c r="K8" s="3"/>
      <c r="L8" s="3"/>
      <c r="M8" s="3"/>
      <c r="N8" s="3"/>
      <c r="O8" s="36"/>
      <c r="P8" s="3"/>
      <c r="Q8" s="3">
        <f>E8+-O8</f>
        <v>6705.32</v>
      </c>
      <c r="R8" s="3">
        <v>0</v>
      </c>
      <c r="S8" s="3"/>
      <c r="T8" s="3">
        <v>721.12</v>
      </c>
      <c r="U8" s="3">
        <v>0.09</v>
      </c>
      <c r="V8" s="31">
        <f>ROUND(E8*0.115,2)</f>
        <v>771.11</v>
      </c>
      <c r="W8" s="31">
        <f>ROUND(G8*0.115,2)</f>
        <v>0</v>
      </c>
      <c r="X8" s="3">
        <f>SUM(T8:V8)+H8</f>
        <v>1492.3200000000002</v>
      </c>
      <c r="Y8" s="32">
        <f>Q8-X8</f>
        <v>5213</v>
      </c>
      <c r="Z8" s="33">
        <v>370.38</v>
      </c>
      <c r="AA8" s="3">
        <f>+E8*17.5%+E8*3%</f>
        <v>1374.5905999999998</v>
      </c>
      <c r="AB8" s="34">
        <f>ROUND(+E8*2%,2)</f>
        <v>134.11000000000001</v>
      </c>
      <c r="AC8" s="34">
        <f>ROUND(+G8*2%,2)</f>
        <v>0</v>
      </c>
      <c r="AD8" s="35">
        <f>SUM(Z8:AB8)</f>
        <v>1879.0805999999998</v>
      </c>
    </row>
    <row r="9" spans="1:30" ht="18.75" x14ac:dyDescent="0.3">
      <c r="A9" s="1"/>
      <c r="B9" s="37" t="s">
        <v>31</v>
      </c>
      <c r="C9" s="38"/>
      <c r="D9" s="39"/>
      <c r="E9" s="40">
        <f>SUM(E7:E8)</f>
        <v>30854.12</v>
      </c>
      <c r="F9" s="40"/>
      <c r="G9" s="40"/>
      <c r="H9" s="40">
        <f>+H8+H7</f>
        <v>5000</v>
      </c>
      <c r="I9" s="40"/>
      <c r="J9" s="40"/>
      <c r="K9" s="40"/>
      <c r="L9" s="40"/>
      <c r="M9" s="40"/>
      <c r="N9" s="40"/>
      <c r="O9" s="40">
        <f t="shared" ref="O9:P9" si="0">SUM(O7:O8)</f>
        <v>0</v>
      </c>
      <c r="P9" s="40">
        <f t="shared" si="0"/>
        <v>0</v>
      </c>
      <c r="Q9" s="40">
        <f>SUM(Q7:Q8)</f>
        <v>30854.12</v>
      </c>
      <c r="R9" s="40">
        <f t="shared" ref="R9:AD9" si="1">SUM(R7:R8)</f>
        <v>0</v>
      </c>
      <c r="S9" s="40">
        <f t="shared" si="1"/>
        <v>0</v>
      </c>
      <c r="T9" s="40">
        <f t="shared" si="1"/>
        <v>5606.94</v>
      </c>
      <c r="U9" s="40">
        <f t="shared" si="1"/>
        <v>0.16</v>
      </c>
      <c r="V9" s="40">
        <f>SUM(V7:V8)</f>
        <v>3548.2200000000003</v>
      </c>
      <c r="W9" s="40">
        <f>SUM(W7:W8)</f>
        <v>0</v>
      </c>
      <c r="X9" s="40">
        <f t="shared" si="1"/>
        <v>14155.32</v>
      </c>
      <c r="Y9" s="40">
        <f>SUM(Y7:Y8)</f>
        <v>16698.8</v>
      </c>
      <c r="Z9" s="40">
        <f t="shared" si="1"/>
        <v>1185.31</v>
      </c>
      <c r="AA9" s="40">
        <f t="shared" si="1"/>
        <v>6325.0945999999994</v>
      </c>
      <c r="AB9" s="40">
        <f t="shared" si="1"/>
        <v>617.09</v>
      </c>
      <c r="AC9" s="40">
        <f t="shared" si="1"/>
        <v>0</v>
      </c>
      <c r="AD9" s="40">
        <f t="shared" si="1"/>
        <v>8127.4946</v>
      </c>
    </row>
    <row r="10" spans="1:30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1"/>
      <c r="Z10" s="1"/>
      <c r="AA10" s="1"/>
      <c r="AB10" s="1"/>
      <c r="AC10" s="1"/>
      <c r="AD10" s="1"/>
    </row>
    <row r="11" spans="1:30" ht="18.75" x14ac:dyDescent="0.3">
      <c r="A11" s="1"/>
      <c r="B11" s="25" t="s">
        <v>32</v>
      </c>
      <c r="C11" s="38" t="s">
        <v>33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1"/>
      <c r="Z11" s="1"/>
      <c r="AA11" s="1"/>
      <c r="AB11" s="1"/>
      <c r="AC11" s="1"/>
      <c r="AD11" s="1"/>
    </row>
    <row r="12" spans="1:30" ht="21" x14ac:dyDescent="0.35">
      <c r="A12" s="1"/>
      <c r="B12" s="1" t="s">
        <v>34</v>
      </c>
      <c r="C12" s="2" t="s">
        <v>35</v>
      </c>
      <c r="D12" s="1" t="s">
        <v>36</v>
      </c>
      <c r="E12" s="3">
        <v>13520</v>
      </c>
      <c r="F12" s="29">
        <v>15</v>
      </c>
      <c r="G12" s="29"/>
      <c r="H12" s="30">
        <v>2535</v>
      </c>
      <c r="I12" s="3"/>
      <c r="J12" s="3"/>
      <c r="K12" s="3"/>
      <c r="L12" s="3"/>
      <c r="M12" s="3"/>
      <c r="N12" s="3"/>
      <c r="O12" s="3"/>
      <c r="P12" s="3"/>
      <c r="Q12" s="3">
        <f>E12+-O12+G12</f>
        <v>13520</v>
      </c>
      <c r="R12" s="3">
        <v>0</v>
      </c>
      <c r="S12" s="3"/>
      <c r="T12" s="3">
        <v>2181.19</v>
      </c>
      <c r="U12" s="3">
        <v>0.01</v>
      </c>
      <c r="V12" s="31">
        <f t="shared" ref="V12:V21" si="2">ROUND(E12*0.115,2)</f>
        <v>1554.8</v>
      </c>
      <c r="W12" s="31">
        <f>ROUND(G12*0.115,2)</f>
        <v>0</v>
      </c>
      <c r="X12" s="3">
        <f>SUM(T12:V12)+H12+W12</f>
        <v>6271</v>
      </c>
      <c r="Y12" s="32">
        <f t="shared" ref="Y12:Y21" si="3">Q12-X12</f>
        <v>7249</v>
      </c>
      <c r="Z12" s="33">
        <v>544.05999999999995</v>
      </c>
      <c r="AA12" s="3">
        <f t="shared" ref="AA12:AA21" si="4">ROUND(+E12*17.5%,2)+ROUND(E12*3%,2)</f>
        <v>2771.6</v>
      </c>
      <c r="AB12" s="34">
        <f t="shared" ref="AB12:AB21" si="5">ROUND(+E12*2%,2)</f>
        <v>270.39999999999998</v>
      </c>
      <c r="AC12" s="34">
        <f>ROUND(+G12*2%,2)</f>
        <v>0</v>
      </c>
      <c r="AD12" s="35">
        <f>SUM(Z12:AB12)+AC12</f>
        <v>3586.06</v>
      </c>
    </row>
    <row r="13" spans="1:30" ht="21" x14ac:dyDescent="0.35">
      <c r="A13" s="1"/>
      <c r="B13" s="1" t="s">
        <v>37</v>
      </c>
      <c r="C13" s="2" t="s">
        <v>38</v>
      </c>
      <c r="D13" s="1" t="s">
        <v>39</v>
      </c>
      <c r="E13" s="3">
        <v>7513.82</v>
      </c>
      <c r="F13" s="29">
        <v>15</v>
      </c>
      <c r="G13" s="29"/>
      <c r="H13" s="3"/>
      <c r="I13" s="3"/>
      <c r="J13" s="3"/>
      <c r="K13" s="3"/>
      <c r="L13" s="3"/>
      <c r="M13" s="3"/>
      <c r="N13" s="3"/>
      <c r="O13" s="42"/>
      <c r="P13" s="43"/>
      <c r="Q13" s="3">
        <f t="shared" ref="Q13:Q21" si="6">E13+-O13+G13</f>
        <v>7513.82</v>
      </c>
      <c r="R13" s="3">
        <v>0</v>
      </c>
      <c r="S13" s="3"/>
      <c r="T13" s="3">
        <v>893.85</v>
      </c>
      <c r="U13" s="3">
        <v>-0.12</v>
      </c>
      <c r="V13" s="31">
        <f t="shared" si="2"/>
        <v>864.09</v>
      </c>
      <c r="W13" s="31">
        <f t="shared" ref="W13:W21" si="7">ROUND(G13*0.115,2)</f>
        <v>0</v>
      </c>
      <c r="X13" s="3">
        <f t="shared" ref="X13:X21" si="8">SUM(T13:V13)+H13+W13</f>
        <v>1757.8200000000002</v>
      </c>
      <c r="Y13" s="32">
        <f t="shared" si="3"/>
        <v>5756</v>
      </c>
      <c r="Z13" s="33">
        <v>390.99</v>
      </c>
      <c r="AA13" s="3">
        <f t="shared" si="4"/>
        <v>1540.3300000000002</v>
      </c>
      <c r="AB13" s="34">
        <f t="shared" si="5"/>
        <v>150.28</v>
      </c>
      <c r="AC13" s="34">
        <f t="shared" ref="AC13:AC21" si="9">ROUND(+G13*2%,2)</f>
        <v>0</v>
      </c>
      <c r="AD13" s="35">
        <f t="shared" ref="AD13:AD21" si="10">SUM(Z13:AB13)+AC13</f>
        <v>2081.6000000000004</v>
      </c>
    </row>
    <row r="14" spans="1:30" ht="21" x14ac:dyDescent="0.35">
      <c r="A14" s="1"/>
      <c r="B14" s="1" t="s">
        <v>40</v>
      </c>
      <c r="C14" s="2" t="s">
        <v>41</v>
      </c>
      <c r="D14" s="1" t="s">
        <v>42</v>
      </c>
      <c r="E14" s="3">
        <v>7513.82</v>
      </c>
      <c r="F14" s="29">
        <v>15</v>
      </c>
      <c r="G14" s="29"/>
      <c r="H14" s="44"/>
      <c r="I14" s="3"/>
      <c r="J14" s="3"/>
      <c r="K14" s="3"/>
      <c r="L14" s="3"/>
      <c r="M14" s="3"/>
      <c r="N14" s="3"/>
      <c r="O14" s="42"/>
      <c r="P14" s="43"/>
      <c r="Q14" s="3">
        <f t="shared" si="6"/>
        <v>7513.82</v>
      </c>
      <c r="R14" s="3">
        <v>0</v>
      </c>
      <c r="S14" s="3"/>
      <c r="T14" s="3">
        <v>893.85</v>
      </c>
      <c r="U14" s="3">
        <v>0.08</v>
      </c>
      <c r="V14" s="31">
        <f t="shared" si="2"/>
        <v>864.09</v>
      </c>
      <c r="W14" s="31">
        <f t="shared" si="7"/>
        <v>0</v>
      </c>
      <c r="X14" s="3">
        <f t="shared" si="8"/>
        <v>1758.02</v>
      </c>
      <c r="Y14" s="32">
        <f t="shared" si="3"/>
        <v>5755.7999999999993</v>
      </c>
      <c r="Z14" s="33">
        <v>390.99</v>
      </c>
      <c r="AA14" s="3">
        <f t="shared" si="4"/>
        <v>1540.3300000000002</v>
      </c>
      <c r="AB14" s="34">
        <f t="shared" si="5"/>
        <v>150.28</v>
      </c>
      <c r="AC14" s="34">
        <f t="shared" si="9"/>
        <v>0</v>
      </c>
      <c r="AD14" s="35">
        <f t="shared" si="10"/>
        <v>2081.6000000000004</v>
      </c>
    </row>
    <row r="15" spans="1:30" ht="21" x14ac:dyDescent="0.35">
      <c r="A15" s="1"/>
      <c r="B15" s="1" t="s">
        <v>43</v>
      </c>
      <c r="C15" s="2" t="s">
        <v>44</v>
      </c>
      <c r="D15" s="1" t="s">
        <v>45</v>
      </c>
      <c r="E15" s="3">
        <v>7989.28</v>
      </c>
      <c r="F15" s="29">
        <v>15</v>
      </c>
      <c r="G15" s="29"/>
      <c r="H15" s="3"/>
      <c r="I15" s="3"/>
      <c r="J15" s="3"/>
      <c r="K15" s="3"/>
      <c r="L15" s="3"/>
      <c r="M15" s="3"/>
      <c r="N15" s="3"/>
      <c r="O15" s="42"/>
      <c r="P15" s="3"/>
      <c r="Q15" s="3">
        <f t="shared" si="6"/>
        <v>7989.28</v>
      </c>
      <c r="R15" s="3">
        <v>0</v>
      </c>
      <c r="S15" s="3"/>
      <c r="T15" s="3">
        <v>995.41</v>
      </c>
      <c r="U15" s="3">
        <v>-0.1</v>
      </c>
      <c r="V15" s="31">
        <f t="shared" si="2"/>
        <v>918.77</v>
      </c>
      <c r="W15" s="31">
        <f t="shared" si="7"/>
        <v>0</v>
      </c>
      <c r="X15" s="3">
        <f t="shared" si="8"/>
        <v>1914.08</v>
      </c>
      <c r="Y15" s="32">
        <f t="shared" si="3"/>
        <v>6075.2</v>
      </c>
      <c r="Z15" s="33">
        <v>403.1</v>
      </c>
      <c r="AA15" s="3">
        <f t="shared" si="4"/>
        <v>1637.8</v>
      </c>
      <c r="AB15" s="34">
        <f t="shared" si="5"/>
        <v>159.79</v>
      </c>
      <c r="AC15" s="34">
        <f t="shared" si="9"/>
        <v>0</v>
      </c>
      <c r="AD15" s="35">
        <f t="shared" si="10"/>
        <v>2200.69</v>
      </c>
    </row>
    <row r="16" spans="1:30" ht="21" x14ac:dyDescent="0.35">
      <c r="A16" s="1"/>
      <c r="B16" s="1" t="s">
        <v>46</v>
      </c>
      <c r="C16" s="2" t="s">
        <v>47</v>
      </c>
      <c r="D16" s="1" t="s">
        <v>48</v>
      </c>
      <c r="E16" s="3">
        <v>5467.23</v>
      </c>
      <c r="F16" s="29">
        <v>15</v>
      </c>
      <c r="G16" s="29">
        <v>565.36</v>
      </c>
      <c r="H16" s="30">
        <v>2640</v>
      </c>
      <c r="I16" s="3"/>
      <c r="J16" s="3"/>
      <c r="K16" s="3"/>
      <c r="L16" s="3"/>
      <c r="M16" s="3"/>
      <c r="N16" s="3"/>
      <c r="O16" s="42"/>
      <c r="P16" s="3"/>
      <c r="Q16" s="3">
        <f t="shared" si="6"/>
        <v>6032.5899999999992</v>
      </c>
      <c r="R16" s="3">
        <v>0</v>
      </c>
      <c r="S16" s="3"/>
      <c r="T16" s="3">
        <v>597.07000000000005</v>
      </c>
      <c r="U16" s="3">
        <v>-0.03</v>
      </c>
      <c r="V16" s="31">
        <f t="shared" si="2"/>
        <v>628.73</v>
      </c>
      <c r="W16" s="31">
        <f t="shared" si="7"/>
        <v>65.02</v>
      </c>
      <c r="X16" s="3">
        <f t="shared" si="8"/>
        <v>3930.79</v>
      </c>
      <c r="Y16" s="32">
        <f t="shared" si="3"/>
        <v>2101.7999999999993</v>
      </c>
      <c r="Z16" s="33">
        <v>314.62</v>
      </c>
      <c r="AA16" s="3">
        <f t="shared" si="4"/>
        <v>1120.79</v>
      </c>
      <c r="AB16" s="34">
        <f t="shared" si="5"/>
        <v>109.34</v>
      </c>
      <c r="AC16" s="34">
        <f t="shared" si="9"/>
        <v>11.31</v>
      </c>
      <c r="AD16" s="35">
        <f t="shared" si="10"/>
        <v>1556.0599999999997</v>
      </c>
    </row>
    <row r="17" spans="1:30" ht="21" x14ac:dyDescent="0.35">
      <c r="A17" s="1"/>
      <c r="B17" s="1" t="s">
        <v>49</v>
      </c>
      <c r="C17" s="2" t="s">
        <v>50</v>
      </c>
      <c r="D17" s="1" t="s">
        <v>51</v>
      </c>
      <c r="E17" s="3">
        <v>4844.53</v>
      </c>
      <c r="F17" s="29">
        <v>15</v>
      </c>
      <c r="G17" s="29">
        <v>500.96</v>
      </c>
      <c r="H17" s="30">
        <v>2339.52</v>
      </c>
      <c r="I17" s="3"/>
      <c r="J17" s="3"/>
      <c r="K17" s="3"/>
      <c r="L17" s="3"/>
      <c r="M17" s="3"/>
      <c r="N17" s="3"/>
      <c r="O17" s="36"/>
      <c r="P17" s="3"/>
      <c r="Q17" s="3">
        <f t="shared" si="6"/>
        <v>5345.49</v>
      </c>
      <c r="R17" s="3"/>
      <c r="S17" s="3"/>
      <c r="T17" s="3">
        <v>477.18</v>
      </c>
      <c r="U17" s="3">
        <v>0.06</v>
      </c>
      <c r="V17" s="31">
        <f t="shared" si="2"/>
        <v>557.12</v>
      </c>
      <c r="W17" s="31">
        <f t="shared" si="7"/>
        <v>57.61</v>
      </c>
      <c r="X17" s="3">
        <f t="shared" si="8"/>
        <v>3431.4900000000002</v>
      </c>
      <c r="Y17" s="32">
        <f t="shared" si="3"/>
        <v>1913.9999999999995</v>
      </c>
      <c r="Z17" s="33">
        <v>299.89</v>
      </c>
      <c r="AA17" s="3">
        <f t="shared" si="4"/>
        <v>993.13</v>
      </c>
      <c r="AB17" s="34">
        <f t="shared" si="5"/>
        <v>96.89</v>
      </c>
      <c r="AC17" s="34">
        <f t="shared" si="9"/>
        <v>10.02</v>
      </c>
      <c r="AD17" s="35">
        <f t="shared" si="10"/>
        <v>1399.93</v>
      </c>
    </row>
    <row r="18" spans="1:30" ht="21" x14ac:dyDescent="0.35">
      <c r="A18" s="1"/>
      <c r="B18" s="1" t="s">
        <v>52</v>
      </c>
      <c r="C18" s="2" t="s">
        <v>53</v>
      </c>
      <c r="D18" s="1" t="s">
        <v>54</v>
      </c>
      <c r="E18" s="3">
        <v>5467.23</v>
      </c>
      <c r="F18" s="29">
        <v>15</v>
      </c>
      <c r="G18" s="29">
        <v>565.36</v>
      </c>
      <c r="H18" s="30">
        <v>2010.75</v>
      </c>
      <c r="I18" s="36"/>
      <c r="J18" s="36"/>
      <c r="K18" s="36"/>
      <c r="L18" s="36"/>
      <c r="M18" s="36"/>
      <c r="N18" s="36"/>
      <c r="O18" s="42"/>
      <c r="P18" s="3"/>
      <c r="Q18" s="3">
        <f t="shared" si="6"/>
        <v>6032.5899999999992</v>
      </c>
      <c r="R18" s="3"/>
      <c r="S18" s="3"/>
      <c r="T18" s="3">
        <v>597.07000000000005</v>
      </c>
      <c r="U18" s="3">
        <v>0.02</v>
      </c>
      <c r="V18" s="31">
        <f t="shared" si="2"/>
        <v>628.73</v>
      </c>
      <c r="W18" s="31">
        <f t="shared" si="7"/>
        <v>65.02</v>
      </c>
      <c r="X18" s="3">
        <f t="shared" si="8"/>
        <v>3301.59</v>
      </c>
      <c r="Y18" s="32">
        <f t="shared" si="3"/>
        <v>2730.9999999999991</v>
      </c>
      <c r="Z18" s="33">
        <v>314.62</v>
      </c>
      <c r="AA18" s="3">
        <f t="shared" si="4"/>
        <v>1120.79</v>
      </c>
      <c r="AB18" s="34">
        <f t="shared" si="5"/>
        <v>109.34</v>
      </c>
      <c r="AC18" s="34">
        <f t="shared" si="9"/>
        <v>11.31</v>
      </c>
      <c r="AD18" s="35">
        <f t="shared" si="10"/>
        <v>1556.0599999999997</v>
      </c>
    </row>
    <row r="19" spans="1:30" ht="21" x14ac:dyDescent="0.35">
      <c r="A19" s="1"/>
      <c r="B19" t="s">
        <v>55</v>
      </c>
      <c r="C19" s="2" t="s">
        <v>56</v>
      </c>
      <c r="D19" t="s">
        <v>57</v>
      </c>
      <c r="E19" s="3">
        <v>5278.78</v>
      </c>
      <c r="F19" s="29">
        <v>15</v>
      </c>
      <c r="G19" s="29"/>
      <c r="H19" s="3"/>
      <c r="I19" s="36"/>
      <c r="J19" s="36"/>
      <c r="K19" s="36"/>
      <c r="L19" s="36"/>
      <c r="M19" s="36"/>
      <c r="N19" s="36"/>
      <c r="O19" s="42"/>
      <c r="P19" s="3"/>
      <c r="Q19" s="3">
        <f t="shared" si="6"/>
        <v>5278.78</v>
      </c>
      <c r="R19" s="3"/>
      <c r="S19" s="3"/>
      <c r="T19" s="3">
        <v>466.53</v>
      </c>
      <c r="U19" s="3">
        <v>-0.01</v>
      </c>
      <c r="V19" s="31">
        <f t="shared" si="2"/>
        <v>607.05999999999995</v>
      </c>
      <c r="W19" s="31">
        <f t="shared" si="7"/>
        <v>0</v>
      </c>
      <c r="X19" s="3">
        <f t="shared" si="8"/>
        <v>1073.58</v>
      </c>
      <c r="Y19" s="32">
        <f t="shared" si="3"/>
        <v>4205.2</v>
      </c>
      <c r="Z19" s="33">
        <v>334.03</v>
      </c>
      <c r="AA19" s="3">
        <f t="shared" si="4"/>
        <v>1082.1500000000001</v>
      </c>
      <c r="AB19" s="34">
        <f t="shared" si="5"/>
        <v>105.58</v>
      </c>
      <c r="AC19" s="34">
        <f t="shared" si="9"/>
        <v>0</v>
      </c>
      <c r="AD19" s="35">
        <f t="shared" si="10"/>
        <v>1521.76</v>
      </c>
    </row>
    <row r="20" spans="1:30" ht="21" x14ac:dyDescent="0.35">
      <c r="A20" s="1"/>
      <c r="B20" t="s">
        <v>58</v>
      </c>
      <c r="C20" s="2" t="s">
        <v>59</v>
      </c>
      <c r="D20" t="s">
        <v>51</v>
      </c>
      <c r="E20" s="3">
        <v>4844.53</v>
      </c>
      <c r="F20" s="29">
        <v>15</v>
      </c>
      <c r="G20" s="29">
        <v>500.96</v>
      </c>
      <c r="H20" s="30">
        <v>1559</v>
      </c>
      <c r="I20" s="3"/>
      <c r="J20" s="3"/>
      <c r="K20" s="3"/>
      <c r="L20" s="3"/>
      <c r="M20" s="3"/>
      <c r="N20" s="3"/>
      <c r="O20" s="36"/>
      <c r="P20" s="3"/>
      <c r="Q20" s="3">
        <f t="shared" si="6"/>
        <v>5345.49</v>
      </c>
      <c r="R20" s="3"/>
      <c r="S20" s="3"/>
      <c r="T20" s="3">
        <v>477.18</v>
      </c>
      <c r="U20" s="3">
        <v>-0.02</v>
      </c>
      <c r="V20" s="31">
        <f t="shared" si="2"/>
        <v>557.12</v>
      </c>
      <c r="W20" s="31">
        <f t="shared" si="7"/>
        <v>57.61</v>
      </c>
      <c r="X20" s="3">
        <f t="shared" si="8"/>
        <v>2650.89</v>
      </c>
      <c r="Y20" s="32">
        <f t="shared" si="3"/>
        <v>2694.6</v>
      </c>
      <c r="Z20" s="33">
        <v>299.89</v>
      </c>
      <c r="AA20" s="3">
        <f t="shared" si="4"/>
        <v>993.13</v>
      </c>
      <c r="AB20" s="34">
        <f t="shared" si="5"/>
        <v>96.89</v>
      </c>
      <c r="AC20" s="34">
        <f t="shared" si="9"/>
        <v>10.02</v>
      </c>
      <c r="AD20" s="35">
        <f t="shared" si="10"/>
        <v>1399.93</v>
      </c>
    </row>
    <row r="21" spans="1:30" ht="21" x14ac:dyDescent="0.35">
      <c r="A21" s="1"/>
      <c r="B21" t="s">
        <v>60</v>
      </c>
      <c r="C21" s="2" t="s">
        <v>61</v>
      </c>
      <c r="D21" t="s">
        <v>62</v>
      </c>
      <c r="E21" s="3">
        <v>5278.78</v>
      </c>
      <c r="F21" s="29">
        <v>15</v>
      </c>
      <c r="G21" s="29"/>
      <c r="H21" s="30">
        <v>444.89</v>
      </c>
      <c r="I21" s="3"/>
      <c r="J21" s="3"/>
      <c r="K21" s="3"/>
      <c r="L21" s="3"/>
      <c r="M21" s="3"/>
      <c r="N21" s="3"/>
      <c r="O21" s="36"/>
      <c r="P21" s="3"/>
      <c r="Q21" s="3">
        <f t="shared" si="6"/>
        <v>5278.78</v>
      </c>
      <c r="R21" s="3"/>
      <c r="S21" s="3"/>
      <c r="T21" s="3">
        <v>466.53</v>
      </c>
      <c r="U21" s="3">
        <v>-0.1</v>
      </c>
      <c r="V21" s="31">
        <f t="shared" si="2"/>
        <v>607.05999999999995</v>
      </c>
      <c r="W21" s="31">
        <f t="shared" si="7"/>
        <v>0</v>
      </c>
      <c r="X21" s="3">
        <f t="shared" si="8"/>
        <v>1518.3799999999997</v>
      </c>
      <c r="Y21" s="32">
        <f t="shared" si="3"/>
        <v>3760.4</v>
      </c>
      <c r="Z21" s="33">
        <v>334.03</v>
      </c>
      <c r="AA21" s="3">
        <f t="shared" si="4"/>
        <v>1082.1500000000001</v>
      </c>
      <c r="AB21" s="34">
        <f t="shared" si="5"/>
        <v>105.58</v>
      </c>
      <c r="AC21" s="34">
        <f t="shared" si="9"/>
        <v>0</v>
      </c>
      <c r="AD21" s="35">
        <f t="shared" si="10"/>
        <v>1521.76</v>
      </c>
    </row>
    <row r="22" spans="1:30" ht="18.75" x14ac:dyDescent="0.3">
      <c r="A22" s="1"/>
      <c r="B22" s="25" t="s">
        <v>31</v>
      </c>
      <c r="C22" s="38"/>
      <c r="D22" s="39"/>
      <c r="E22" s="40">
        <f>SUM(E12:E21)</f>
        <v>67717.999999999985</v>
      </c>
      <c r="F22" s="40"/>
      <c r="G22" s="40">
        <f t="shared" ref="G22:H22" si="11">SUM(G12:G21)</f>
        <v>2132.64</v>
      </c>
      <c r="H22" s="40">
        <f t="shared" si="11"/>
        <v>11529.16</v>
      </c>
      <c r="I22" s="40">
        <f t="shared" ref="I22" si="12">+I19+I17+I16+I12+I13+I14+I18</f>
        <v>0</v>
      </c>
      <c r="J22" s="40"/>
      <c r="K22" s="40"/>
      <c r="L22" s="40"/>
      <c r="M22" s="40"/>
      <c r="N22" s="40"/>
      <c r="O22" s="40">
        <f>SUM(O12:O21)</f>
        <v>0</v>
      </c>
      <c r="P22" s="40">
        <f t="shared" ref="P22" si="13">SUM(P12:P21)</f>
        <v>0</v>
      </c>
      <c r="Q22" s="40">
        <f>SUM(Q12:Q21)</f>
        <v>69850.639999999985</v>
      </c>
      <c r="R22" s="40">
        <f>SUM(R12:T21)</f>
        <v>8045.86</v>
      </c>
      <c r="S22" s="40">
        <f>SUM(S12:U21)</f>
        <v>8045.65</v>
      </c>
      <c r="T22" s="40">
        <f t="shared" ref="T22:AC22" si="14">SUM(T12:T21)</f>
        <v>8045.86</v>
      </c>
      <c r="U22" s="40">
        <f t="shared" si="14"/>
        <v>-0.21000000000000002</v>
      </c>
      <c r="V22" s="40">
        <f t="shared" si="14"/>
        <v>7787.57</v>
      </c>
      <c r="W22" s="40">
        <f t="shared" si="14"/>
        <v>245.26</v>
      </c>
      <c r="X22" s="40">
        <f t="shared" si="14"/>
        <v>27607.640000000003</v>
      </c>
      <c r="Y22" s="40">
        <f t="shared" si="14"/>
        <v>42243</v>
      </c>
      <c r="Z22" s="40">
        <f t="shared" si="14"/>
        <v>3626.2199999999993</v>
      </c>
      <c r="AA22" s="40">
        <f t="shared" si="14"/>
        <v>13882.199999999999</v>
      </c>
      <c r="AB22" s="40">
        <f t="shared" si="14"/>
        <v>1354.37</v>
      </c>
      <c r="AC22" s="40">
        <f t="shared" si="14"/>
        <v>42.66</v>
      </c>
      <c r="AD22" s="40">
        <f>SUM(AD12:AD21)</f>
        <v>18905.449999999997</v>
      </c>
    </row>
    <row r="23" spans="1:30" ht="18.75" x14ac:dyDescent="0.3">
      <c r="A23" s="1"/>
      <c r="B23" s="25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1"/>
      <c r="Z23" s="1"/>
      <c r="AA23" s="1"/>
      <c r="AB23" s="1"/>
      <c r="AC23" s="1"/>
      <c r="AD23" s="1"/>
    </row>
    <row r="24" spans="1:30" ht="18.75" x14ac:dyDescent="0.3">
      <c r="A24" s="1"/>
      <c r="B24" s="25" t="s">
        <v>63</v>
      </c>
      <c r="C24" s="38" t="s">
        <v>64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1"/>
      <c r="Z24" s="1"/>
      <c r="AA24" s="1"/>
      <c r="AB24" s="1"/>
      <c r="AC24" s="1"/>
      <c r="AD24" s="1"/>
    </row>
    <row r="25" spans="1:30" ht="21" x14ac:dyDescent="0.35">
      <c r="A25" s="1"/>
      <c r="B25" s="1" t="s">
        <v>65</v>
      </c>
      <c r="C25" s="2" t="s">
        <v>66</v>
      </c>
      <c r="D25" t="s">
        <v>67</v>
      </c>
      <c r="E25" s="3">
        <v>7782.06</v>
      </c>
      <c r="F25" s="29">
        <v>15</v>
      </c>
      <c r="G25" s="29">
        <v>804.73</v>
      </c>
      <c r="H25" s="3"/>
      <c r="I25" s="3"/>
      <c r="J25" s="3"/>
      <c r="K25" s="3"/>
      <c r="L25" s="3"/>
      <c r="M25" s="3"/>
      <c r="N25" s="3"/>
      <c r="O25" s="36"/>
      <c r="P25" s="3"/>
      <c r="Q25" s="3">
        <f>E25+-O25+G25</f>
        <v>8586.7900000000009</v>
      </c>
      <c r="R25" s="3">
        <v>0</v>
      </c>
      <c r="S25" s="3"/>
      <c r="T25" s="3">
        <v>1123.02</v>
      </c>
      <c r="U25" s="3">
        <v>0.09</v>
      </c>
      <c r="V25" s="31">
        <f>ROUND(E25*0.115,2)</f>
        <v>894.94</v>
      </c>
      <c r="W25" s="31">
        <f t="shared" ref="W25:W28" si="15">ROUND(G25*0.115,2)</f>
        <v>92.54</v>
      </c>
      <c r="X25" s="3">
        <f>SUM(T25:V25)+H25+W25</f>
        <v>2110.59</v>
      </c>
      <c r="Y25" s="32">
        <f>Q25-X25</f>
        <v>6476.2000000000007</v>
      </c>
      <c r="Z25" s="45">
        <v>369.41</v>
      </c>
      <c r="AA25" s="3">
        <f>ROUND(+E25*17.5%,2)+ROUND(E25*3%,2)</f>
        <v>1595.32</v>
      </c>
      <c r="AB25" s="34">
        <f>ROUND(+E25*2%,2)</f>
        <v>155.63999999999999</v>
      </c>
      <c r="AC25" s="34">
        <f t="shared" ref="AC25:AC28" si="16">ROUND(+G25*2%,2)</f>
        <v>16.09</v>
      </c>
      <c r="AD25" s="35">
        <f>SUM(Z25:AB25)+AC25</f>
        <v>2136.46</v>
      </c>
    </row>
    <row r="26" spans="1:30" ht="21" x14ac:dyDescent="0.35">
      <c r="A26" s="1"/>
      <c r="B26" s="1" t="s">
        <v>68</v>
      </c>
      <c r="C26" s="2" t="s">
        <v>69</v>
      </c>
      <c r="D26" t="s">
        <v>70</v>
      </c>
      <c r="E26" s="3">
        <v>7782.06</v>
      </c>
      <c r="F26" s="29">
        <v>15</v>
      </c>
      <c r="G26" s="29">
        <v>804.73</v>
      </c>
      <c r="H26" s="3"/>
      <c r="I26" s="3"/>
      <c r="J26" s="3"/>
      <c r="K26" s="3"/>
      <c r="L26" s="3"/>
      <c r="M26" s="3"/>
      <c r="N26" s="3"/>
      <c r="O26" s="42"/>
      <c r="P26" s="3"/>
      <c r="Q26" s="3">
        <f t="shared" ref="Q26:Q28" si="17">E26+-O26+G26</f>
        <v>8586.7900000000009</v>
      </c>
      <c r="R26" s="3">
        <v>0</v>
      </c>
      <c r="S26" s="3"/>
      <c r="T26" s="3">
        <v>1123.02</v>
      </c>
      <c r="U26" s="3">
        <v>0.09</v>
      </c>
      <c r="V26" s="31">
        <f>ROUND(E26*0.115,2)</f>
        <v>894.94</v>
      </c>
      <c r="W26" s="31">
        <f t="shared" si="15"/>
        <v>92.54</v>
      </c>
      <c r="X26" s="3">
        <f t="shared" ref="X26:X28" si="18">SUM(T26:V26)+H26+W26</f>
        <v>2110.59</v>
      </c>
      <c r="Y26" s="32">
        <f>Q26-X26</f>
        <v>6476.2000000000007</v>
      </c>
      <c r="Z26" s="45">
        <v>369.41</v>
      </c>
      <c r="AA26" s="3">
        <f>ROUND(+E26*17.5%,2)+ROUND(E26*3%,2)</f>
        <v>1595.32</v>
      </c>
      <c r="AB26" s="34">
        <f>ROUND(+E26*2%,2)</f>
        <v>155.63999999999999</v>
      </c>
      <c r="AC26" s="34">
        <f t="shared" si="16"/>
        <v>16.09</v>
      </c>
      <c r="AD26" s="35">
        <f t="shared" ref="AD26:AD28" si="19">SUM(Z26:AB26)+AC26</f>
        <v>2136.46</v>
      </c>
    </row>
    <row r="27" spans="1:30" ht="21" x14ac:dyDescent="0.35">
      <c r="A27" s="1"/>
      <c r="B27" s="1" t="s">
        <v>71</v>
      </c>
      <c r="C27" s="2" t="s">
        <v>72</v>
      </c>
      <c r="D27" s="46" t="s">
        <v>73</v>
      </c>
      <c r="E27" s="3">
        <v>7782.06</v>
      </c>
      <c r="F27" s="29">
        <v>15</v>
      </c>
      <c r="G27" s="29">
        <v>804.73</v>
      </c>
      <c r="H27" s="3"/>
      <c r="I27" s="3"/>
      <c r="J27" s="3"/>
      <c r="K27" s="3"/>
      <c r="L27" s="3"/>
      <c r="M27" s="3"/>
      <c r="N27" s="3"/>
      <c r="O27" s="36"/>
      <c r="P27" s="3"/>
      <c r="Q27" s="3">
        <f t="shared" si="17"/>
        <v>8586.7900000000009</v>
      </c>
      <c r="R27" s="3">
        <v>0</v>
      </c>
      <c r="S27" s="3"/>
      <c r="T27" s="3">
        <v>1123.02</v>
      </c>
      <c r="U27" s="3">
        <v>-0.11</v>
      </c>
      <c r="V27" s="31">
        <f>ROUND(E27*0.115,2)</f>
        <v>894.94</v>
      </c>
      <c r="W27" s="31">
        <f t="shared" si="15"/>
        <v>92.54</v>
      </c>
      <c r="X27" s="3">
        <f t="shared" si="18"/>
        <v>2110.3900000000003</v>
      </c>
      <c r="Y27" s="32">
        <f>Q27-X27</f>
        <v>6476.4000000000005</v>
      </c>
      <c r="Z27" s="45">
        <v>369.41</v>
      </c>
      <c r="AA27" s="3">
        <f>ROUND(+E27*17.5%,2)+ROUND(E27*3%,2)</f>
        <v>1595.32</v>
      </c>
      <c r="AB27" s="34">
        <f>ROUND(+E27*2%,2)</f>
        <v>155.63999999999999</v>
      </c>
      <c r="AC27" s="34">
        <f t="shared" si="16"/>
        <v>16.09</v>
      </c>
      <c r="AD27" s="35">
        <f t="shared" si="19"/>
        <v>2136.46</v>
      </c>
    </row>
    <row r="28" spans="1:30" ht="21" x14ac:dyDescent="0.35">
      <c r="A28" s="1"/>
      <c r="B28" s="46" t="s">
        <v>74</v>
      </c>
      <c r="C28" s="2" t="s">
        <v>75</v>
      </c>
      <c r="D28" t="s">
        <v>70</v>
      </c>
      <c r="E28" s="3">
        <v>7782.06</v>
      </c>
      <c r="F28" s="29">
        <v>15</v>
      </c>
      <c r="G28" s="29">
        <v>804.73</v>
      </c>
      <c r="H28" s="3"/>
      <c r="I28" s="36"/>
      <c r="J28" s="36"/>
      <c r="K28" s="36"/>
      <c r="L28" s="36"/>
      <c r="M28" s="36"/>
      <c r="N28" s="36"/>
      <c r="O28" s="36"/>
      <c r="P28" s="3"/>
      <c r="Q28" s="3">
        <f t="shared" si="17"/>
        <v>8586.7900000000009</v>
      </c>
      <c r="R28" s="3"/>
      <c r="S28" s="3"/>
      <c r="T28" s="3">
        <v>1123.02</v>
      </c>
      <c r="U28" s="3">
        <v>0.09</v>
      </c>
      <c r="V28" s="31">
        <f>ROUND(E28*0.115,2)</f>
        <v>894.94</v>
      </c>
      <c r="W28" s="31">
        <f t="shared" si="15"/>
        <v>92.54</v>
      </c>
      <c r="X28" s="3">
        <f t="shared" si="18"/>
        <v>2110.59</v>
      </c>
      <c r="Y28" s="32">
        <f>Q28-X28</f>
        <v>6476.2000000000007</v>
      </c>
      <c r="Z28" s="45">
        <v>369.41</v>
      </c>
      <c r="AA28" s="3">
        <f>ROUND(+E28*17.5%,2)+ROUND(E28*3%,2)</f>
        <v>1595.32</v>
      </c>
      <c r="AB28" s="34">
        <f>ROUND(+E28*2%,2)</f>
        <v>155.63999999999999</v>
      </c>
      <c r="AC28" s="34">
        <f t="shared" si="16"/>
        <v>16.09</v>
      </c>
      <c r="AD28" s="35">
        <f t="shared" si="19"/>
        <v>2136.46</v>
      </c>
    </row>
    <row r="29" spans="1:30" ht="18.75" x14ac:dyDescent="0.3">
      <c r="A29" s="1"/>
      <c r="B29" s="25" t="s">
        <v>31</v>
      </c>
      <c r="C29" s="38"/>
      <c r="D29" s="39"/>
      <c r="E29" s="40">
        <f>SUM(E25:E28)</f>
        <v>31128.240000000002</v>
      </c>
      <c r="F29" s="40"/>
      <c r="G29" s="40">
        <f t="shared" ref="G29" si="20">SUM(G25:G28)</f>
        <v>3218.92</v>
      </c>
      <c r="H29" s="40">
        <f>+H28+H27+H25+H26</f>
        <v>0</v>
      </c>
      <c r="I29" s="40"/>
      <c r="J29" s="40"/>
      <c r="K29" s="40"/>
      <c r="L29" s="40"/>
      <c r="M29" s="40"/>
      <c r="N29" s="40"/>
      <c r="O29" s="40">
        <f>SUM(O25:O28)</f>
        <v>0</v>
      </c>
      <c r="P29" s="40">
        <f t="shared" ref="P29" si="21">SUM(P25:P28)</f>
        <v>0</v>
      </c>
      <c r="Q29" s="40">
        <f>SUM(Q25:Q28)</f>
        <v>34347.160000000003</v>
      </c>
      <c r="R29" s="40">
        <f>SUM(R25:R27)</f>
        <v>0</v>
      </c>
      <c r="S29" s="40">
        <f>SUM(S25:S27)</f>
        <v>0</v>
      </c>
      <c r="T29" s="40">
        <f>SUM(T25:T28)</f>
        <v>4492.08</v>
      </c>
      <c r="U29" s="40">
        <f>SUM(U25:U28)</f>
        <v>0.15999999999999998</v>
      </c>
      <c r="V29" s="40">
        <f>SUM(V25:V28)</f>
        <v>3579.76</v>
      </c>
      <c r="W29" s="40">
        <f>SUM(W25:W28)</f>
        <v>370.16</v>
      </c>
      <c r="X29" s="40">
        <f t="shared" ref="X29:AD29" si="22">SUM(X25:X28)</f>
        <v>8442.16</v>
      </c>
      <c r="Y29" s="40">
        <f t="shared" si="22"/>
        <v>25905.000000000004</v>
      </c>
      <c r="Z29" s="40">
        <f t="shared" si="22"/>
        <v>1477.64</v>
      </c>
      <c r="AA29" s="40">
        <f t="shared" si="22"/>
        <v>6381.28</v>
      </c>
      <c r="AB29" s="40">
        <f t="shared" si="22"/>
        <v>622.55999999999995</v>
      </c>
      <c r="AC29" s="40">
        <f t="shared" si="22"/>
        <v>64.36</v>
      </c>
      <c r="AD29" s="40">
        <f t="shared" si="22"/>
        <v>8545.84</v>
      </c>
    </row>
    <row r="30" spans="1:30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41"/>
      <c r="Z30" s="1"/>
      <c r="AA30" s="1"/>
      <c r="AB30" s="1"/>
      <c r="AC30" s="1"/>
      <c r="AD30" s="1"/>
    </row>
    <row r="31" spans="1:30" ht="18.75" x14ac:dyDescent="0.3">
      <c r="A31" s="1"/>
      <c r="B31" s="25" t="s">
        <v>76</v>
      </c>
      <c r="C31" s="38" t="s">
        <v>77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1"/>
      <c r="Z31" s="1"/>
      <c r="AA31" s="1"/>
      <c r="AB31" s="1"/>
      <c r="AC31" s="1"/>
      <c r="AD31" s="1"/>
    </row>
    <row r="32" spans="1:30" ht="21" x14ac:dyDescent="0.35">
      <c r="A32" s="1"/>
      <c r="B32" s="1" t="s">
        <v>78</v>
      </c>
      <c r="C32" s="2"/>
      <c r="D32" t="s">
        <v>126</v>
      </c>
      <c r="E32" s="3"/>
      <c r="F32" s="29"/>
      <c r="G32" s="29"/>
      <c r="H32" s="3"/>
      <c r="I32" s="3"/>
      <c r="J32" s="3"/>
      <c r="K32" s="3"/>
      <c r="L32" s="3"/>
      <c r="M32" s="3"/>
      <c r="N32" s="3"/>
      <c r="O32" s="36"/>
      <c r="P32" s="3"/>
      <c r="Q32" s="3"/>
      <c r="R32" s="3"/>
      <c r="S32" s="3"/>
      <c r="T32" s="3"/>
      <c r="U32" s="3"/>
      <c r="V32" s="47"/>
      <c r="W32" s="47"/>
      <c r="X32" s="3"/>
      <c r="Y32" s="48"/>
      <c r="Z32" s="45"/>
      <c r="AA32" s="45"/>
      <c r="AB32" s="34"/>
      <c r="AC32" s="34"/>
      <c r="AD32" s="35"/>
    </row>
    <row r="33" spans="1:30" ht="21" x14ac:dyDescent="0.35">
      <c r="A33" s="1"/>
      <c r="B33" t="s">
        <v>78</v>
      </c>
      <c r="C33" s="2" t="s">
        <v>79</v>
      </c>
      <c r="D33" t="s">
        <v>80</v>
      </c>
      <c r="E33" s="3">
        <v>7782.06</v>
      </c>
      <c r="F33" s="29">
        <v>15</v>
      </c>
      <c r="G33" s="29">
        <v>804.73</v>
      </c>
      <c r="H33" s="3"/>
      <c r="I33" s="3"/>
      <c r="J33" s="3"/>
      <c r="K33" s="3"/>
      <c r="L33" s="3"/>
      <c r="M33" s="3"/>
      <c r="N33" s="3"/>
      <c r="O33" s="36"/>
      <c r="P33" s="3"/>
      <c r="Q33" s="3">
        <f>E33+-O33+G33</f>
        <v>8586.7900000000009</v>
      </c>
      <c r="R33" s="3"/>
      <c r="S33" s="3"/>
      <c r="T33" s="3">
        <v>1123.02</v>
      </c>
      <c r="U33" s="3">
        <v>-0.11</v>
      </c>
      <c r="V33" s="47">
        <f t="shared" ref="V33:V49" si="23">ROUND(E33*0.115,2)</f>
        <v>894.94</v>
      </c>
      <c r="W33" s="31">
        <f t="shared" ref="W33:W49" si="24">ROUND(G33*0.115,2)</f>
        <v>92.54</v>
      </c>
      <c r="X33" s="3">
        <f>SUM(T33:V33)+H33+W33</f>
        <v>2110.3900000000003</v>
      </c>
      <c r="Y33" s="32">
        <f t="shared" ref="Y33:Y49" si="25">Q33-X33</f>
        <v>6476.4000000000005</v>
      </c>
      <c r="Z33" s="45">
        <v>369.41</v>
      </c>
      <c r="AA33" s="3">
        <f t="shared" ref="AA33:AA49" si="26">ROUND(+E33*17.5%,2)+ROUND(E33*3%,2)</f>
        <v>1595.32</v>
      </c>
      <c r="AB33" s="34">
        <f t="shared" ref="AB33:AB49" si="27">ROUND(+E33*2%,2)</f>
        <v>155.63999999999999</v>
      </c>
      <c r="AC33" s="34">
        <f t="shared" ref="AC33:AC49" si="28">ROUND(+G33*2%,2)</f>
        <v>16.09</v>
      </c>
      <c r="AD33" s="35">
        <f>SUM(Z33:AB33)+AC33</f>
        <v>2136.46</v>
      </c>
    </row>
    <row r="34" spans="1:30" ht="21" x14ac:dyDescent="0.35">
      <c r="A34" s="1"/>
      <c r="B34" s="46" t="s">
        <v>81</v>
      </c>
      <c r="C34" s="2" t="s">
        <v>82</v>
      </c>
      <c r="D34" t="s">
        <v>80</v>
      </c>
      <c r="E34" s="3">
        <v>7782.06</v>
      </c>
      <c r="F34" s="29">
        <v>15</v>
      </c>
      <c r="G34" s="29">
        <v>804.73</v>
      </c>
      <c r="H34" s="44"/>
      <c r="I34" s="3"/>
      <c r="J34" s="3"/>
      <c r="K34" s="3"/>
      <c r="L34" s="3"/>
      <c r="M34" s="3"/>
      <c r="N34" s="3"/>
      <c r="O34" s="36"/>
      <c r="P34" s="3"/>
      <c r="Q34" s="3">
        <f t="shared" ref="Q34:Q49" si="29">E34+-O34+G34</f>
        <v>8586.7900000000009</v>
      </c>
      <c r="R34" s="3"/>
      <c r="S34" s="3"/>
      <c r="T34" s="3">
        <v>1123.02</v>
      </c>
      <c r="U34" s="3">
        <v>0.09</v>
      </c>
      <c r="V34" s="47">
        <f t="shared" si="23"/>
        <v>894.94</v>
      </c>
      <c r="W34" s="31">
        <f t="shared" si="24"/>
        <v>92.54</v>
      </c>
      <c r="X34" s="3">
        <f t="shared" ref="X34:X49" si="30">SUM(T34:V34)+H34+W34</f>
        <v>2110.59</v>
      </c>
      <c r="Y34" s="32">
        <f t="shared" si="25"/>
        <v>6476.2000000000007</v>
      </c>
      <c r="Z34" s="45">
        <v>369.41</v>
      </c>
      <c r="AA34" s="3">
        <f t="shared" si="26"/>
        <v>1595.32</v>
      </c>
      <c r="AB34" s="34">
        <f t="shared" si="27"/>
        <v>155.63999999999999</v>
      </c>
      <c r="AC34" s="34">
        <f t="shared" si="28"/>
        <v>16.09</v>
      </c>
      <c r="AD34" s="35">
        <f t="shared" ref="AD34:AD49" si="31">SUM(Z34:AB34)+AC34</f>
        <v>2136.46</v>
      </c>
    </row>
    <row r="35" spans="1:30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9">
        <v>15</v>
      </c>
      <c r="G35" s="29"/>
      <c r="H35" s="30">
        <v>1332</v>
      </c>
      <c r="I35" s="3"/>
      <c r="J35" s="3"/>
      <c r="K35" s="3"/>
      <c r="L35" s="3"/>
      <c r="M35" s="3"/>
      <c r="N35" s="3"/>
      <c r="O35" s="36"/>
      <c r="P35" s="3"/>
      <c r="Q35" s="3">
        <f t="shared" si="29"/>
        <v>7989.28</v>
      </c>
      <c r="R35" s="3">
        <v>0</v>
      </c>
      <c r="S35" s="3"/>
      <c r="T35" s="3">
        <v>995.41</v>
      </c>
      <c r="U35" s="3">
        <v>-0.1</v>
      </c>
      <c r="V35" s="47">
        <f t="shared" si="23"/>
        <v>918.77</v>
      </c>
      <c r="W35" s="31">
        <f t="shared" si="24"/>
        <v>0</v>
      </c>
      <c r="X35" s="3">
        <f t="shared" si="30"/>
        <v>3246.08</v>
      </c>
      <c r="Y35" s="32">
        <f t="shared" si="25"/>
        <v>4743.2</v>
      </c>
      <c r="Z35" s="45">
        <v>403.1</v>
      </c>
      <c r="AA35" s="3">
        <f t="shared" si="26"/>
        <v>1637.8</v>
      </c>
      <c r="AB35" s="34">
        <f t="shared" si="27"/>
        <v>159.79</v>
      </c>
      <c r="AC35" s="34">
        <f t="shared" si="28"/>
        <v>0</v>
      </c>
      <c r="AD35" s="35">
        <f t="shared" si="31"/>
        <v>2200.69</v>
      </c>
    </row>
    <row r="36" spans="1:30" ht="21" x14ac:dyDescent="0.35">
      <c r="A36" s="1"/>
      <c r="B36" s="1" t="s">
        <v>86</v>
      </c>
      <c r="C36" s="2" t="s">
        <v>87</v>
      </c>
      <c r="D36" s="1" t="s">
        <v>88</v>
      </c>
      <c r="E36" s="3">
        <v>7782.06</v>
      </c>
      <c r="F36" s="29">
        <v>15</v>
      </c>
      <c r="G36" s="29">
        <v>804.73</v>
      </c>
      <c r="H36" s="30">
        <v>3417</v>
      </c>
      <c r="I36" s="3"/>
      <c r="J36" s="3"/>
      <c r="K36" s="3"/>
      <c r="L36" s="3"/>
      <c r="M36" s="3"/>
      <c r="N36" s="3"/>
      <c r="O36" s="36"/>
      <c r="P36" s="3"/>
      <c r="Q36" s="3">
        <f t="shared" si="29"/>
        <v>8586.7900000000009</v>
      </c>
      <c r="R36" s="3">
        <v>0</v>
      </c>
      <c r="S36" s="3"/>
      <c r="T36" s="3">
        <v>1123.02</v>
      </c>
      <c r="U36" s="3">
        <v>0.09</v>
      </c>
      <c r="V36" s="47">
        <f t="shared" si="23"/>
        <v>894.94</v>
      </c>
      <c r="W36" s="31">
        <f t="shared" si="24"/>
        <v>92.54</v>
      </c>
      <c r="X36" s="3">
        <f t="shared" si="30"/>
        <v>5527.59</v>
      </c>
      <c r="Y36" s="32">
        <f t="shared" si="25"/>
        <v>3059.2000000000007</v>
      </c>
      <c r="Z36" s="45">
        <v>369.41</v>
      </c>
      <c r="AA36" s="3">
        <f t="shared" si="26"/>
        <v>1595.32</v>
      </c>
      <c r="AB36" s="34">
        <f t="shared" si="27"/>
        <v>155.63999999999999</v>
      </c>
      <c r="AC36" s="34">
        <f t="shared" si="28"/>
        <v>16.09</v>
      </c>
      <c r="AD36" s="35">
        <f t="shared" si="31"/>
        <v>2136.46</v>
      </c>
    </row>
    <row r="37" spans="1:30" ht="21" x14ac:dyDescent="0.35">
      <c r="A37" s="1"/>
      <c r="B37" s="1" t="s">
        <v>89</v>
      </c>
      <c r="C37" s="2" t="s">
        <v>90</v>
      </c>
      <c r="D37" s="1" t="s">
        <v>91</v>
      </c>
      <c r="E37" s="3">
        <v>7782.06</v>
      </c>
      <c r="F37" s="29">
        <v>15</v>
      </c>
      <c r="G37" s="29">
        <v>804.73</v>
      </c>
      <c r="H37" s="30">
        <v>2143</v>
      </c>
      <c r="I37" s="3"/>
      <c r="J37" s="3"/>
      <c r="K37" s="3"/>
      <c r="L37" s="3"/>
      <c r="M37" s="3"/>
      <c r="N37" s="3"/>
      <c r="O37" s="42"/>
      <c r="P37" s="3"/>
      <c r="Q37" s="3">
        <f t="shared" si="29"/>
        <v>8586.7900000000009</v>
      </c>
      <c r="R37" s="3">
        <v>0</v>
      </c>
      <c r="S37" s="3"/>
      <c r="T37" s="3">
        <v>1123.02</v>
      </c>
      <c r="U37" s="3">
        <v>0.09</v>
      </c>
      <c r="V37" s="47">
        <f t="shared" si="23"/>
        <v>894.94</v>
      </c>
      <c r="W37" s="31">
        <f t="shared" si="24"/>
        <v>92.54</v>
      </c>
      <c r="X37" s="3">
        <f t="shared" si="30"/>
        <v>4253.59</v>
      </c>
      <c r="Y37" s="32">
        <f t="shared" si="25"/>
        <v>4333.2000000000007</v>
      </c>
      <c r="Z37" s="45">
        <v>369.41</v>
      </c>
      <c r="AA37" s="3">
        <f t="shared" si="26"/>
        <v>1595.32</v>
      </c>
      <c r="AB37" s="34">
        <f t="shared" si="27"/>
        <v>155.63999999999999</v>
      </c>
      <c r="AC37" s="34">
        <f t="shared" si="28"/>
        <v>16.09</v>
      </c>
      <c r="AD37" s="35">
        <f t="shared" si="31"/>
        <v>2136.46</v>
      </c>
    </row>
    <row r="38" spans="1:30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9"/>
      <c r="G38" s="29"/>
      <c r="H38" s="44"/>
      <c r="I38" s="3"/>
      <c r="J38" s="3"/>
      <c r="K38" s="3"/>
      <c r="L38" s="3"/>
      <c r="M38" s="3"/>
      <c r="N38" s="3"/>
      <c r="O38" s="36"/>
      <c r="P38" s="3"/>
      <c r="Q38" s="3">
        <f t="shared" si="29"/>
        <v>0</v>
      </c>
      <c r="R38" s="3">
        <v>0</v>
      </c>
      <c r="S38" s="3"/>
      <c r="T38" s="3"/>
      <c r="U38" s="3"/>
      <c r="V38" s="47">
        <f t="shared" si="23"/>
        <v>0</v>
      </c>
      <c r="W38" s="31">
        <f t="shared" si="24"/>
        <v>0</v>
      </c>
      <c r="X38" s="3">
        <f t="shared" si="30"/>
        <v>0</v>
      </c>
      <c r="Y38" s="32">
        <f t="shared" si="25"/>
        <v>0</v>
      </c>
      <c r="Z38" s="45"/>
      <c r="AA38" s="3">
        <f t="shared" si="26"/>
        <v>0</v>
      </c>
      <c r="AB38" s="34">
        <f t="shared" si="27"/>
        <v>0</v>
      </c>
      <c r="AC38" s="34">
        <f t="shared" si="28"/>
        <v>0</v>
      </c>
      <c r="AD38" s="35">
        <f t="shared" si="31"/>
        <v>0</v>
      </c>
    </row>
    <row r="39" spans="1:30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9">
        <v>15</v>
      </c>
      <c r="G39" s="29"/>
      <c r="H39" s="3"/>
      <c r="I39" s="3"/>
      <c r="J39" s="3"/>
      <c r="K39" s="3"/>
      <c r="L39" s="3"/>
      <c r="M39" s="3"/>
      <c r="N39" s="3"/>
      <c r="O39" s="42"/>
      <c r="P39" s="3"/>
      <c r="Q39" s="3">
        <f t="shared" si="29"/>
        <v>7513.82</v>
      </c>
      <c r="R39" s="3">
        <v>0</v>
      </c>
      <c r="S39" s="3"/>
      <c r="T39" s="3">
        <v>893.85</v>
      </c>
      <c r="U39" s="3">
        <v>-0.12</v>
      </c>
      <c r="V39" s="47">
        <f t="shared" si="23"/>
        <v>864.09</v>
      </c>
      <c r="W39" s="31">
        <f t="shared" si="24"/>
        <v>0</v>
      </c>
      <c r="X39" s="3">
        <f t="shared" si="30"/>
        <v>1757.8200000000002</v>
      </c>
      <c r="Y39" s="32">
        <f t="shared" si="25"/>
        <v>5756</v>
      </c>
      <c r="Z39" s="45">
        <v>390.99</v>
      </c>
      <c r="AA39" s="3">
        <f t="shared" si="26"/>
        <v>1540.3300000000002</v>
      </c>
      <c r="AB39" s="34">
        <f t="shared" si="27"/>
        <v>150.28</v>
      </c>
      <c r="AC39" s="34">
        <f t="shared" si="28"/>
        <v>0</v>
      </c>
      <c r="AD39" s="35">
        <f t="shared" si="31"/>
        <v>2081.6000000000004</v>
      </c>
    </row>
    <row r="40" spans="1:30" ht="21" x14ac:dyDescent="0.35">
      <c r="A40" s="1"/>
      <c r="B40" t="s">
        <v>96</v>
      </c>
      <c r="C40" s="2" t="s">
        <v>97</v>
      </c>
      <c r="D40" t="s">
        <v>98</v>
      </c>
      <c r="E40" s="3">
        <v>7782.06</v>
      </c>
      <c r="F40" s="29">
        <v>15</v>
      </c>
      <c r="G40" s="29">
        <v>804.73</v>
      </c>
      <c r="H40" s="3"/>
      <c r="I40" s="3"/>
      <c r="J40" s="3"/>
      <c r="K40" s="30">
        <v>2257.0300000000002</v>
      </c>
      <c r="L40" s="30">
        <v>86.18</v>
      </c>
      <c r="M40" s="30">
        <v>1375.93</v>
      </c>
      <c r="N40" s="30">
        <v>37.35</v>
      </c>
      <c r="O40" s="42"/>
      <c r="P40" s="3"/>
      <c r="Q40" s="3">
        <f t="shared" si="29"/>
        <v>8586.7900000000009</v>
      </c>
      <c r="R40" s="3">
        <v>0</v>
      </c>
      <c r="S40" s="3"/>
      <c r="T40" s="3">
        <v>1123.02</v>
      </c>
      <c r="U40" s="3">
        <v>0.2</v>
      </c>
      <c r="V40" s="47">
        <f t="shared" si="23"/>
        <v>894.94</v>
      </c>
      <c r="W40" s="31">
        <f t="shared" si="24"/>
        <v>92.54</v>
      </c>
      <c r="X40" s="3">
        <f>SUM(T40:V40)+H40+K40+L40+M40+N40+W40</f>
        <v>5867.1900000000014</v>
      </c>
      <c r="Y40" s="32">
        <f t="shared" si="25"/>
        <v>2719.5999999999995</v>
      </c>
      <c r="Z40" s="45">
        <v>369.41</v>
      </c>
      <c r="AA40" s="3">
        <f t="shared" si="26"/>
        <v>1595.32</v>
      </c>
      <c r="AB40" s="34">
        <f t="shared" si="27"/>
        <v>155.63999999999999</v>
      </c>
      <c r="AC40" s="34">
        <f t="shared" si="28"/>
        <v>16.09</v>
      </c>
      <c r="AD40" s="35">
        <f t="shared" si="31"/>
        <v>2136.46</v>
      </c>
    </row>
    <row r="41" spans="1:30" ht="21" x14ac:dyDescent="0.35">
      <c r="A41" s="1"/>
      <c r="B41" s="1" t="s">
        <v>99</v>
      </c>
      <c r="C41" s="2" t="s">
        <v>100</v>
      </c>
      <c r="D41" s="1" t="s">
        <v>98</v>
      </c>
      <c r="E41" s="3">
        <v>7782.06</v>
      </c>
      <c r="F41" s="29">
        <v>15</v>
      </c>
      <c r="G41" s="29">
        <v>804.73</v>
      </c>
      <c r="H41" s="49"/>
      <c r="I41" s="3"/>
      <c r="J41" s="3"/>
      <c r="K41" s="30">
        <v>2254.1999999999998</v>
      </c>
      <c r="L41" s="30">
        <v>112.95</v>
      </c>
      <c r="M41" s="49"/>
      <c r="N41" s="49"/>
      <c r="O41" s="42"/>
      <c r="P41" s="3"/>
      <c r="Q41" s="3">
        <f t="shared" si="29"/>
        <v>8586.7900000000009</v>
      </c>
      <c r="R41" s="3">
        <v>0</v>
      </c>
      <c r="S41" s="3"/>
      <c r="T41" s="3">
        <v>1123.02</v>
      </c>
      <c r="U41" s="3">
        <v>-0.06</v>
      </c>
      <c r="V41" s="47">
        <f t="shared" si="23"/>
        <v>894.94</v>
      </c>
      <c r="W41" s="31">
        <f t="shared" si="24"/>
        <v>92.54</v>
      </c>
      <c r="X41" s="3">
        <f>SUM(T41:V41)+H41+W41+K41+L41</f>
        <v>4477.5899999999992</v>
      </c>
      <c r="Y41" s="32">
        <f t="shared" si="25"/>
        <v>4109.2000000000016</v>
      </c>
      <c r="Z41" s="45">
        <v>369.41</v>
      </c>
      <c r="AA41" s="3">
        <f t="shared" si="26"/>
        <v>1595.32</v>
      </c>
      <c r="AB41" s="34">
        <f t="shared" si="27"/>
        <v>155.63999999999999</v>
      </c>
      <c r="AC41" s="34">
        <f t="shared" si="28"/>
        <v>16.09</v>
      </c>
      <c r="AD41" s="35">
        <f t="shared" si="31"/>
        <v>2136.46</v>
      </c>
    </row>
    <row r="42" spans="1:30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9">
        <v>15</v>
      </c>
      <c r="G42" s="29"/>
      <c r="H42" s="3"/>
      <c r="I42" s="3"/>
      <c r="J42" s="3"/>
      <c r="K42" s="3"/>
      <c r="L42" s="3"/>
      <c r="M42" s="3"/>
      <c r="N42" s="3"/>
      <c r="O42" s="36"/>
      <c r="P42" s="3"/>
      <c r="Q42" s="3">
        <f t="shared" si="29"/>
        <v>7513.82</v>
      </c>
      <c r="R42" s="3">
        <v>0</v>
      </c>
      <c r="S42" s="3"/>
      <c r="T42" s="3">
        <v>893.85</v>
      </c>
      <c r="U42" s="3">
        <v>-0.12</v>
      </c>
      <c r="V42" s="47">
        <f t="shared" si="23"/>
        <v>864.09</v>
      </c>
      <c r="W42" s="31">
        <f t="shared" si="24"/>
        <v>0</v>
      </c>
      <c r="X42" s="3">
        <f t="shared" si="30"/>
        <v>1757.8200000000002</v>
      </c>
      <c r="Y42" s="32">
        <f t="shared" si="25"/>
        <v>5756</v>
      </c>
      <c r="Z42" s="45">
        <v>390.99</v>
      </c>
      <c r="AA42" s="3">
        <f t="shared" si="26"/>
        <v>1540.3300000000002</v>
      </c>
      <c r="AB42" s="34">
        <f t="shared" si="27"/>
        <v>150.28</v>
      </c>
      <c r="AC42" s="34">
        <f t="shared" si="28"/>
        <v>0</v>
      </c>
      <c r="AD42" s="35">
        <f t="shared" si="31"/>
        <v>2081.6000000000004</v>
      </c>
    </row>
    <row r="43" spans="1:30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9">
        <v>15</v>
      </c>
      <c r="G43" s="29">
        <v>804.73</v>
      </c>
      <c r="H43" s="30">
        <v>1253</v>
      </c>
      <c r="I43" s="3"/>
      <c r="J43" s="3"/>
      <c r="K43" s="3"/>
      <c r="L43" s="3"/>
      <c r="M43" s="3"/>
      <c r="N43" s="3"/>
      <c r="O43" s="36"/>
      <c r="P43" s="3"/>
      <c r="Q43" s="3">
        <f t="shared" si="29"/>
        <v>8586.7900000000009</v>
      </c>
      <c r="R43" s="3">
        <v>0</v>
      </c>
      <c r="S43" s="3"/>
      <c r="T43" s="3">
        <v>1123.02</v>
      </c>
      <c r="U43" s="3">
        <v>0.09</v>
      </c>
      <c r="V43" s="47">
        <f t="shared" si="23"/>
        <v>894.94</v>
      </c>
      <c r="W43" s="31">
        <f t="shared" si="24"/>
        <v>92.54</v>
      </c>
      <c r="X43" s="3">
        <f t="shared" si="30"/>
        <v>3363.59</v>
      </c>
      <c r="Y43" s="32">
        <f t="shared" si="25"/>
        <v>5223.2000000000007</v>
      </c>
      <c r="Z43" s="45">
        <v>369.41</v>
      </c>
      <c r="AA43" s="3">
        <f t="shared" si="26"/>
        <v>1595.32</v>
      </c>
      <c r="AB43" s="34">
        <f t="shared" si="27"/>
        <v>155.63999999999999</v>
      </c>
      <c r="AC43" s="34">
        <f t="shared" si="28"/>
        <v>16.09</v>
      </c>
      <c r="AD43" s="35">
        <f t="shared" si="31"/>
        <v>2136.46</v>
      </c>
    </row>
    <row r="44" spans="1:30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9">
        <v>15</v>
      </c>
      <c r="G44" s="29">
        <v>804.73</v>
      </c>
      <c r="H44" s="30">
        <v>890</v>
      </c>
      <c r="I44" s="3"/>
      <c r="J44" s="3"/>
      <c r="K44" s="3"/>
      <c r="L44" s="3"/>
      <c r="M44" s="3"/>
      <c r="N44" s="3"/>
      <c r="O44" s="36"/>
      <c r="P44" s="3"/>
      <c r="Q44" s="3">
        <f t="shared" si="29"/>
        <v>8586.7900000000009</v>
      </c>
      <c r="R44" s="3">
        <v>0</v>
      </c>
      <c r="S44" s="3"/>
      <c r="T44" s="3">
        <v>1123.02</v>
      </c>
      <c r="U44" s="3">
        <v>0.09</v>
      </c>
      <c r="V44" s="47">
        <f t="shared" si="23"/>
        <v>894.94</v>
      </c>
      <c r="W44" s="31">
        <f t="shared" si="24"/>
        <v>92.54</v>
      </c>
      <c r="X44" s="3">
        <f t="shared" si="30"/>
        <v>3000.59</v>
      </c>
      <c r="Y44" s="32">
        <f t="shared" si="25"/>
        <v>5586.2000000000007</v>
      </c>
      <c r="Z44" s="45">
        <v>369.41</v>
      </c>
      <c r="AA44" s="3">
        <f t="shared" si="26"/>
        <v>1595.32</v>
      </c>
      <c r="AB44" s="34">
        <f t="shared" si="27"/>
        <v>155.63999999999999</v>
      </c>
      <c r="AC44" s="34">
        <f t="shared" si="28"/>
        <v>16.09</v>
      </c>
      <c r="AD44" s="35">
        <f t="shared" si="31"/>
        <v>2136.46</v>
      </c>
    </row>
    <row r="45" spans="1:30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9">
        <v>15</v>
      </c>
      <c r="G45" s="29">
        <v>804.73</v>
      </c>
      <c r="H45" s="30">
        <v>944</v>
      </c>
      <c r="I45" s="3"/>
      <c r="J45" s="3"/>
      <c r="K45" s="3"/>
      <c r="L45" s="3"/>
      <c r="M45" s="3"/>
      <c r="N45" s="3"/>
      <c r="O45" s="36"/>
      <c r="P45" s="3"/>
      <c r="Q45" s="3">
        <f t="shared" si="29"/>
        <v>8586.7900000000009</v>
      </c>
      <c r="R45" s="3">
        <v>0</v>
      </c>
      <c r="S45" s="3"/>
      <c r="T45" s="3">
        <v>1123.02</v>
      </c>
      <c r="U45" s="3">
        <v>0.09</v>
      </c>
      <c r="V45" s="47">
        <f t="shared" si="23"/>
        <v>894.94</v>
      </c>
      <c r="W45" s="31">
        <f t="shared" si="24"/>
        <v>92.54</v>
      </c>
      <c r="X45" s="3">
        <f t="shared" si="30"/>
        <v>3054.59</v>
      </c>
      <c r="Y45" s="32">
        <f t="shared" si="25"/>
        <v>5532.2000000000007</v>
      </c>
      <c r="Z45" s="45">
        <v>369.41</v>
      </c>
      <c r="AA45" s="3">
        <f t="shared" si="26"/>
        <v>1595.32</v>
      </c>
      <c r="AB45" s="34">
        <f t="shared" si="27"/>
        <v>155.63999999999999</v>
      </c>
      <c r="AC45" s="34">
        <f t="shared" si="28"/>
        <v>16.09</v>
      </c>
      <c r="AD45" s="35">
        <f t="shared" si="31"/>
        <v>2136.46</v>
      </c>
    </row>
    <row r="46" spans="1:30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9">
        <v>15</v>
      </c>
      <c r="G46" s="29">
        <v>804.73</v>
      </c>
      <c r="H46" s="3"/>
      <c r="I46" s="3"/>
      <c r="J46" s="3"/>
      <c r="K46" s="3"/>
      <c r="L46" s="3"/>
      <c r="M46" s="3"/>
      <c r="N46" s="3"/>
      <c r="O46" s="36"/>
      <c r="P46" s="3"/>
      <c r="Q46" s="3">
        <f t="shared" si="29"/>
        <v>8586.7900000000009</v>
      </c>
      <c r="R46" s="3">
        <v>0</v>
      </c>
      <c r="S46" s="3"/>
      <c r="T46" s="3">
        <v>1123.02</v>
      </c>
      <c r="U46" s="3">
        <v>0.09</v>
      </c>
      <c r="V46" s="47">
        <f t="shared" si="23"/>
        <v>894.94</v>
      </c>
      <c r="W46" s="31">
        <f t="shared" si="24"/>
        <v>92.54</v>
      </c>
      <c r="X46" s="3">
        <f t="shared" si="30"/>
        <v>2110.59</v>
      </c>
      <c r="Y46" s="32">
        <f t="shared" si="25"/>
        <v>6476.2000000000007</v>
      </c>
      <c r="Z46" s="45">
        <v>369.41</v>
      </c>
      <c r="AA46" s="3">
        <f t="shared" si="26"/>
        <v>1595.32</v>
      </c>
      <c r="AB46" s="34">
        <f t="shared" si="27"/>
        <v>155.63999999999999</v>
      </c>
      <c r="AC46" s="34">
        <f t="shared" si="28"/>
        <v>16.09</v>
      </c>
      <c r="AD46" s="35">
        <f t="shared" si="31"/>
        <v>2136.46</v>
      </c>
    </row>
    <row r="47" spans="1:30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9">
        <v>15</v>
      </c>
      <c r="G47" s="29">
        <v>804.73</v>
      </c>
      <c r="H47" s="3"/>
      <c r="I47" s="3"/>
      <c r="J47" s="30">
        <v>2600.7800000000002</v>
      </c>
      <c r="K47" s="3"/>
      <c r="L47" s="3"/>
      <c r="M47" s="3"/>
      <c r="N47" s="3"/>
      <c r="O47" s="36"/>
      <c r="P47" s="3"/>
      <c r="Q47" s="3">
        <f t="shared" si="29"/>
        <v>8586.7900000000009</v>
      </c>
      <c r="R47" s="3">
        <v>0</v>
      </c>
      <c r="S47" s="3"/>
      <c r="T47" s="3">
        <v>1123.02</v>
      </c>
      <c r="U47" s="3">
        <v>0.11</v>
      </c>
      <c r="V47" s="47">
        <f t="shared" si="23"/>
        <v>894.94</v>
      </c>
      <c r="W47" s="31">
        <f t="shared" si="24"/>
        <v>92.54</v>
      </c>
      <c r="X47" s="3">
        <f>SUM(T47:V47)+H47+W47+J47</f>
        <v>4711.3900000000003</v>
      </c>
      <c r="Y47" s="50">
        <f t="shared" si="25"/>
        <v>3875.4000000000005</v>
      </c>
      <c r="Z47" s="45">
        <v>369.41</v>
      </c>
      <c r="AA47" s="3">
        <f t="shared" si="26"/>
        <v>1595.32</v>
      </c>
      <c r="AB47" s="34">
        <f t="shared" si="27"/>
        <v>155.63999999999999</v>
      </c>
      <c r="AC47" s="34">
        <f t="shared" si="28"/>
        <v>16.09</v>
      </c>
      <c r="AD47" s="35">
        <f t="shared" si="31"/>
        <v>2136.46</v>
      </c>
    </row>
    <row r="48" spans="1:30" ht="21" x14ac:dyDescent="0.35">
      <c r="A48" s="1"/>
      <c r="B48" t="s">
        <v>115</v>
      </c>
      <c r="C48" s="2" t="s">
        <v>93</v>
      </c>
      <c r="D48" t="s">
        <v>108</v>
      </c>
      <c r="E48" s="3"/>
      <c r="F48" s="29"/>
      <c r="G48" s="29"/>
      <c r="H48" s="3"/>
      <c r="I48" s="3"/>
      <c r="J48" s="3"/>
      <c r="K48" s="3"/>
      <c r="L48" s="3"/>
      <c r="M48" s="3"/>
      <c r="N48" s="3"/>
      <c r="O48" s="42"/>
      <c r="P48" s="3"/>
      <c r="Q48" s="3">
        <f t="shared" si="29"/>
        <v>0</v>
      </c>
      <c r="R48" s="3">
        <v>0</v>
      </c>
      <c r="S48" s="3"/>
      <c r="T48" s="3"/>
      <c r="U48" s="3"/>
      <c r="V48" s="47">
        <f t="shared" si="23"/>
        <v>0</v>
      </c>
      <c r="W48" s="31">
        <f t="shared" si="24"/>
        <v>0</v>
      </c>
      <c r="X48" s="3">
        <f t="shared" si="30"/>
        <v>0</v>
      </c>
      <c r="Y48" s="32">
        <f t="shared" si="25"/>
        <v>0</v>
      </c>
      <c r="Z48" s="45"/>
      <c r="AA48" s="3">
        <f t="shared" si="26"/>
        <v>0</v>
      </c>
      <c r="AB48" s="34">
        <f t="shared" si="27"/>
        <v>0</v>
      </c>
      <c r="AC48" s="34">
        <f t="shared" si="28"/>
        <v>0</v>
      </c>
      <c r="AD48" s="35">
        <f t="shared" si="31"/>
        <v>0</v>
      </c>
    </row>
    <row r="49" spans="1:30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9">
        <v>15</v>
      </c>
      <c r="G49" s="29">
        <v>500.96</v>
      </c>
      <c r="H49" s="3"/>
      <c r="I49" s="3"/>
      <c r="J49" s="3"/>
      <c r="K49" s="3"/>
      <c r="L49" s="3"/>
      <c r="M49" s="3"/>
      <c r="N49" s="3"/>
      <c r="O49" s="36"/>
      <c r="P49" s="3"/>
      <c r="Q49" s="3">
        <f t="shared" si="29"/>
        <v>5345.49</v>
      </c>
      <c r="R49" s="3"/>
      <c r="S49" s="3"/>
      <c r="T49" s="3">
        <v>477.18</v>
      </c>
      <c r="U49" s="3">
        <v>-0.02</v>
      </c>
      <c r="V49" s="47">
        <f t="shared" si="23"/>
        <v>557.12</v>
      </c>
      <c r="W49" s="31">
        <f t="shared" si="24"/>
        <v>57.61</v>
      </c>
      <c r="X49" s="3">
        <f t="shared" si="30"/>
        <v>1091.8899999999999</v>
      </c>
      <c r="Y49" s="32">
        <f t="shared" si="25"/>
        <v>4253.6000000000004</v>
      </c>
      <c r="Z49" s="33">
        <v>299.89</v>
      </c>
      <c r="AA49" s="3">
        <f t="shared" si="26"/>
        <v>993.13</v>
      </c>
      <c r="AB49" s="34">
        <f t="shared" si="27"/>
        <v>96.89</v>
      </c>
      <c r="AC49" s="34">
        <f t="shared" si="28"/>
        <v>10.02</v>
      </c>
      <c r="AD49" s="35">
        <f t="shared" si="31"/>
        <v>1399.93</v>
      </c>
    </row>
    <row r="50" spans="1:30" ht="18.75" x14ac:dyDescent="0.3">
      <c r="A50" s="1"/>
      <c r="B50" s="25" t="s">
        <v>31</v>
      </c>
      <c r="C50" s="38"/>
      <c r="D50" s="39"/>
      <c r="E50" s="40">
        <f>SUM(E32:E49)</f>
        <v>113464.10999999999</v>
      </c>
      <c r="F50" s="40"/>
      <c r="G50" s="40">
        <f t="shared" ref="G50" si="32">SUM(G32:G49)</f>
        <v>9352.989999999998</v>
      </c>
      <c r="H50" s="40">
        <f>SUM(H32:H49)</f>
        <v>9979</v>
      </c>
      <c r="I50" s="40">
        <f t="shared" ref="I50:N50" si="33">SUM(I32:I49)</f>
        <v>0</v>
      </c>
      <c r="J50" s="40">
        <f t="shared" si="33"/>
        <v>2600.7800000000002</v>
      </c>
      <c r="K50" s="40">
        <f t="shared" si="33"/>
        <v>4511.2299999999996</v>
      </c>
      <c r="L50" s="40">
        <f t="shared" si="33"/>
        <v>199.13</v>
      </c>
      <c r="M50" s="40">
        <f t="shared" si="33"/>
        <v>1375.93</v>
      </c>
      <c r="N50" s="40">
        <f t="shared" si="33"/>
        <v>37.35</v>
      </c>
      <c r="O50" s="40">
        <f>SUM(O32:O49)</f>
        <v>0</v>
      </c>
      <c r="P50" s="40">
        <f t="shared" ref="P50:AD50" si="34">SUM(P32:P49)</f>
        <v>0</v>
      </c>
      <c r="Q50" s="40">
        <f t="shared" si="34"/>
        <v>122817.10000000005</v>
      </c>
      <c r="R50" s="40">
        <f t="shared" si="34"/>
        <v>0</v>
      </c>
      <c r="S50" s="40">
        <f t="shared" si="34"/>
        <v>0</v>
      </c>
      <c r="T50" s="40">
        <f t="shared" si="34"/>
        <v>15613.510000000004</v>
      </c>
      <c r="U50" s="40">
        <f>SUM(U32:U49)</f>
        <v>0.41</v>
      </c>
      <c r="V50" s="40">
        <f t="shared" si="34"/>
        <v>13048.410000000005</v>
      </c>
      <c r="W50" s="40">
        <f t="shared" si="34"/>
        <v>1075.5499999999997</v>
      </c>
      <c r="X50" s="40">
        <f t="shared" si="34"/>
        <v>48441.299999999988</v>
      </c>
      <c r="Y50" s="40">
        <f t="shared" si="34"/>
        <v>74375.8</v>
      </c>
      <c r="Z50" s="40">
        <f t="shared" si="34"/>
        <v>5548.48</v>
      </c>
      <c r="AA50" s="40">
        <f t="shared" si="34"/>
        <v>23260.11</v>
      </c>
      <c r="AB50" s="40">
        <f t="shared" si="34"/>
        <v>2269.2799999999993</v>
      </c>
      <c r="AC50" s="40">
        <f t="shared" si="34"/>
        <v>187.01000000000002</v>
      </c>
      <c r="AD50" s="40">
        <f t="shared" si="34"/>
        <v>31264.879999999997</v>
      </c>
    </row>
    <row r="51" spans="1:30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1"/>
      <c r="Z51" s="1"/>
      <c r="AA51" s="1"/>
      <c r="AB51" s="1"/>
      <c r="AC51" s="1"/>
      <c r="AD51" s="1"/>
    </row>
    <row r="52" spans="1:30" ht="18.75" x14ac:dyDescent="0.3">
      <c r="A52" s="1"/>
      <c r="B52" s="25" t="s">
        <v>119</v>
      </c>
      <c r="C52" s="38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1"/>
      <c r="Z52" s="1"/>
      <c r="AA52" s="1"/>
      <c r="AB52" s="1"/>
      <c r="AC52" s="1"/>
      <c r="AD52" s="1"/>
    </row>
    <row r="53" spans="1:30" ht="21" x14ac:dyDescent="0.35">
      <c r="A53" s="1"/>
      <c r="B53" s="1" t="s">
        <v>121</v>
      </c>
      <c r="C53" s="2" t="s">
        <v>122</v>
      </c>
      <c r="D53" s="1" t="s">
        <v>123</v>
      </c>
      <c r="E53" s="3">
        <v>7989.28</v>
      </c>
      <c r="F53" s="29">
        <v>15</v>
      </c>
      <c r="G53" s="29"/>
      <c r="H53" s="51">
        <v>2162.7199999999998</v>
      </c>
      <c r="I53" s="3"/>
      <c r="J53" s="3"/>
      <c r="K53" s="3"/>
      <c r="L53" s="3"/>
      <c r="M53" s="3"/>
      <c r="N53" s="3"/>
      <c r="O53" s="36"/>
      <c r="P53" s="3"/>
      <c r="Q53" s="3">
        <f>E53+-O53+G53</f>
        <v>7989.28</v>
      </c>
      <c r="R53" s="3"/>
      <c r="S53" s="3"/>
      <c r="T53" s="3">
        <v>995.41</v>
      </c>
      <c r="U53" s="3">
        <v>-0.02</v>
      </c>
      <c r="V53" s="31">
        <f t="shared" ref="V53:V58" si="35">ROUND(E53*0.115,2)</f>
        <v>918.77</v>
      </c>
      <c r="W53" s="31">
        <f t="shared" ref="W53:W58" si="36">ROUND(G53*0.115,2)</f>
        <v>0</v>
      </c>
      <c r="X53" s="3">
        <f>SUM(T53:V53)+H53+W53</f>
        <v>4076.8799999999997</v>
      </c>
      <c r="Y53" s="32">
        <f t="shared" ref="Y53:Y58" si="37">Q53-X53</f>
        <v>3912.4</v>
      </c>
      <c r="Z53" s="45">
        <v>403.1</v>
      </c>
      <c r="AA53" s="3">
        <f t="shared" ref="AA53:AA58" si="38">ROUND(+E53*17.5%,2)+ROUND(E53*3%,2)</f>
        <v>1637.8</v>
      </c>
      <c r="AB53" s="34">
        <f t="shared" ref="AB53:AB58" si="39">ROUND(+E53*2%,2)</f>
        <v>159.79</v>
      </c>
      <c r="AC53" s="34">
        <f t="shared" ref="AC53:AC58" si="40">ROUND(+G53*2%,2)</f>
        <v>0</v>
      </c>
      <c r="AD53" s="35">
        <f>SUM(Z53:AB53)+AC53</f>
        <v>2200.69</v>
      </c>
    </row>
    <row r="54" spans="1:30" ht="21" x14ac:dyDescent="0.35">
      <c r="A54" s="1"/>
      <c r="B54" s="1" t="s">
        <v>124</v>
      </c>
      <c r="C54" s="2" t="s">
        <v>125</v>
      </c>
      <c r="D54" s="1" t="s">
        <v>126</v>
      </c>
      <c r="E54" s="3">
        <v>7782.06</v>
      </c>
      <c r="F54" s="29">
        <v>15</v>
      </c>
      <c r="G54" s="29">
        <v>804.73</v>
      </c>
      <c r="H54" s="3"/>
      <c r="I54" s="3"/>
      <c r="J54" s="3"/>
      <c r="K54" s="3"/>
      <c r="L54" s="3"/>
      <c r="M54" s="3"/>
      <c r="N54" s="3"/>
      <c r="O54" s="36"/>
      <c r="P54" s="3"/>
      <c r="Q54" s="3">
        <f t="shared" ref="Q54:Q58" si="41">E54+-O54+G54</f>
        <v>8586.7900000000009</v>
      </c>
      <c r="R54" s="3"/>
      <c r="S54" s="3"/>
      <c r="T54" s="3">
        <v>1123.02</v>
      </c>
      <c r="U54" s="3">
        <v>0.09</v>
      </c>
      <c r="V54" s="31">
        <f t="shared" si="35"/>
        <v>894.94</v>
      </c>
      <c r="W54" s="31">
        <f t="shared" si="36"/>
        <v>92.54</v>
      </c>
      <c r="X54" s="3">
        <f t="shared" ref="X54:X58" si="42">SUM(T54:V54)+H54+W54</f>
        <v>2110.59</v>
      </c>
      <c r="Y54" s="32">
        <f t="shared" si="37"/>
        <v>6476.2000000000007</v>
      </c>
      <c r="Z54" s="45">
        <v>369.41</v>
      </c>
      <c r="AA54" s="3">
        <f t="shared" si="38"/>
        <v>1595.32</v>
      </c>
      <c r="AB54" s="34">
        <f t="shared" si="39"/>
        <v>155.63999999999999</v>
      </c>
      <c r="AC54" s="34">
        <f t="shared" si="40"/>
        <v>16.09</v>
      </c>
      <c r="AD54" s="35">
        <f t="shared" ref="AD54:AD58" si="43">SUM(Z54:AB54)+AC54</f>
        <v>2136.46</v>
      </c>
    </row>
    <row r="55" spans="1:30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9">
        <v>15</v>
      </c>
      <c r="G55" s="29"/>
      <c r="H55" s="3"/>
      <c r="I55" s="3"/>
      <c r="J55" s="3"/>
      <c r="K55" s="3"/>
      <c r="L55" s="3"/>
      <c r="M55" s="3"/>
      <c r="N55" s="3"/>
      <c r="O55" s="36"/>
      <c r="P55" s="3"/>
      <c r="Q55" s="3">
        <f t="shared" si="41"/>
        <v>7513.82</v>
      </c>
      <c r="R55" s="3"/>
      <c r="S55" s="3"/>
      <c r="T55" s="3">
        <v>893.85</v>
      </c>
      <c r="U55" s="3">
        <v>0.08</v>
      </c>
      <c r="V55" s="31">
        <f t="shared" si="35"/>
        <v>864.09</v>
      </c>
      <c r="W55" s="31">
        <f t="shared" si="36"/>
        <v>0</v>
      </c>
      <c r="X55" s="3">
        <f t="shared" si="42"/>
        <v>1758.02</v>
      </c>
      <c r="Y55" s="32">
        <f t="shared" si="37"/>
        <v>5755.7999999999993</v>
      </c>
      <c r="Z55" s="45">
        <v>390.99</v>
      </c>
      <c r="AA55" s="3">
        <f t="shared" si="38"/>
        <v>1540.3300000000002</v>
      </c>
      <c r="AB55" s="34">
        <f t="shared" si="39"/>
        <v>150.28</v>
      </c>
      <c r="AC55" s="34">
        <f t="shared" si="40"/>
        <v>0</v>
      </c>
      <c r="AD55" s="35">
        <f t="shared" si="43"/>
        <v>2081.6000000000004</v>
      </c>
    </row>
    <row r="56" spans="1:30" ht="91.5" x14ac:dyDescent="0.35">
      <c r="A56" s="1" t="s">
        <v>129</v>
      </c>
      <c r="B56" t="s">
        <v>130</v>
      </c>
      <c r="C56" s="2" t="s">
        <v>131</v>
      </c>
      <c r="D56" s="52" t="s">
        <v>132</v>
      </c>
      <c r="E56" s="3">
        <v>7549.4</v>
      </c>
      <c r="F56" s="29">
        <v>15</v>
      </c>
      <c r="G56" s="29">
        <v>780.67</v>
      </c>
      <c r="H56" s="3"/>
      <c r="I56" s="3"/>
      <c r="J56" s="3"/>
      <c r="K56" s="3"/>
      <c r="L56" s="3"/>
      <c r="M56" s="3"/>
      <c r="N56" s="3"/>
      <c r="O56" s="36"/>
      <c r="P56" s="3"/>
      <c r="Q56" s="3">
        <f t="shared" si="41"/>
        <v>8330.07</v>
      </c>
      <c r="R56" s="3"/>
      <c r="S56" s="3"/>
      <c r="T56" s="3">
        <v>1068.22</v>
      </c>
      <c r="U56" s="3">
        <v>-0.11</v>
      </c>
      <c r="V56" s="31">
        <f t="shared" si="35"/>
        <v>868.18</v>
      </c>
      <c r="W56" s="31">
        <f t="shared" si="36"/>
        <v>89.78</v>
      </c>
      <c r="X56" s="3">
        <f t="shared" si="42"/>
        <v>2026.07</v>
      </c>
      <c r="Y56" s="32">
        <f t="shared" si="37"/>
        <v>6304</v>
      </c>
      <c r="Z56" s="45">
        <v>363.9</v>
      </c>
      <c r="AA56" s="3">
        <f t="shared" si="38"/>
        <v>1547.63</v>
      </c>
      <c r="AB56" s="34">
        <f t="shared" si="39"/>
        <v>150.99</v>
      </c>
      <c r="AC56" s="34">
        <f t="shared" si="40"/>
        <v>15.61</v>
      </c>
      <c r="AD56" s="35">
        <f t="shared" si="43"/>
        <v>2078.1300000000006</v>
      </c>
    </row>
    <row r="57" spans="1:30" ht="91.5" x14ac:dyDescent="0.35">
      <c r="A57" s="1"/>
      <c r="B57" t="s">
        <v>133</v>
      </c>
      <c r="C57" s="2" t="s">
        <v>134</v>
      </c>
      <c r="D57" s="52" t="s">
        <v>132</v>
      </c>
      <c r="E57" s="3">
        <v>7549.4</v>
      </c>
      <c r="F57" s="29">
        <v>15</v>
      </c>
      <c r="G57" s="29">
        <v>780.67</v>
      </c>
      <c r="H57" s="3"/>
      <c r="I57" s="3"/>
      <c r="J57" s="3"/>
      <c r="K57" s="3"/>
      <c r="L57" s="3"/>
      <c r="M57" s="3"/>
      <c r="N57" s="3"/>
      <c r="O57" s="36"/>
      <c r="P57" s="3"/>
      <c r="Q57" s="3">
        <f t="shared" si="41"/>
        <v>8330.07</v>
      </c>
      <c r="R57" s="3"/>
      <c r="S57" s="3"/>
      <c r="T57" s="3">
        <v>1068.22</v>
      </c>
      <c r="U57" s="3">
        <v>-0.11</v>
      </c>
      <c r="V57" s="31">
        <f t="shared" si="35"/>
        <v>868.18</v>
      </c>
      <c r="W57" s="31">
        <f t="shared" si="36"/>
        <v>89.78</v>
      </c>
      <c r="X57" s="3">
        <f t="shared" si="42"/>
        <v>2026.07</v>
      </c>
      <c r="Y57" s="32">
        <f t="shared" si="37"/>
        <v>6304</v>
      </c>
      <c r="Z57" s="45">
        <v>363.9</v>
      </c>
      <c r="AA57" s="3">
        <f t="shared" si="38"/>
        <v>1547.63</v>
      </c>
      <c r="AB57" s="34">
        <f t="shared" si="39"/>
        <v>150.99</v>
      </c>
      <c r="AC57" s="34">
        <f t="shared" si="40"/>
        <v>15.61</v>
      </c>
      <c r="AD57" s="35">
        <f t="shared" si="43"/>
        <v>2078.1300000000006</v>
      </c>
    </row>
    <row r="58" spans="1:30" ht="91.5" x14ac:dyDescent="0.35">
      <c r="A58" s="1"/>
      <c r="B58" t="s">
        <v>135</v>
      </c>
      <c r="C58" s="2" t="s">
        <v>136</v>
      </c>
      <c r="D58" s="52" t="s">
        <v>132</v>
      </c>
      <c r="E58" s="3">
        <v>7549.4</v>
      </c>
      <c r="F58" s="29">
        <v>15</v>
      </c>
      <c r="G58" s="29">
        <v>780.67</v>
      </c>
      <c r="H58" s="30">
        <v>1736</v>
      </c>
      <c r="I58" s="3"/>
      <c r="J58" s="3"/>
      <c r="K58" s="3"/>
      <c r="L58" s="3"/>
      <c r="M58" s="3"/>
      <c r="N58" s="3"/>
      <c r="O58" s="36"/>
      <c r="P58" s="3"/>
      <c r="Q58" s="3">
        <f t="shared" si="41"/>
        <v>8330.07</v>
      </c>
      <c r="R58" s="3"/>
      <c r="S58" s="3"/>
      <c r="T58" s="3">
        <v>1068.22</v>
      </c>
      <c r="U58" s="3">
        <v>-0.11</v>
      </c>
      <c r="V58" s="31">
        <f t="shared" si="35"/>
        <v>868.18</v>
      </c>
      <c r="W58" s="31">
        <f t="shared" si="36"/>
        <v>89.78</v>
      </c>
      <c r="X58" s="3">
        <f t="shared" si="42"/>
        <v>3762.07</v>
      </c>
      <c r="Y58" s="32">
        <f t="shared" si="37"/>
        <v>4568</v>
      </c>
      <c r="Z58" s="45">
        <v>363.9</v>
      </c>
      <c r="AA58" s="3">
        <f t="shared" si="38"/>
        <v>1547.63</v>
      </c>
      <c r="AB58" s="34">
        <f t="shared" si="39"/>
        <v>150.99</v>
      </c>
      <c r="AC58" s="34">
        <f t="shared" si="40"/>
        <v>15.61</v>
      </c>
      <c r="AD58" s="35">
        <f t="shared" si="43"/>
        <v>2078.1300000000006</v>
      </c>
    </row>
    <row r="59" spans="1:30" ht="18.75" x14ac:dyDescent="0.3">
      <c r="A59" s="1"/>
      <c r="B59" s="25" t="s">
        <v>31</v>
      </c>
      <c r="C59" s="38"/>
      <c r="D59" s="39"/>
      <c r="E59" s="40">
        <f>SUM(E53:E58)</f>
        <v>45933.36</v>
      </c>
      <c r="F59" s="40"/>
      <c r="G59" s="40">
        <f t="shared" ref="G59:I59" si="44">SUM(G53:G58)</f>
        <v>3146.7400000000002</v>
      </c>
      <c r="H59" s="40">
        <f t="shared" si="44"/>
        <v>3898.72</v>
      </c>
      <c r="I59" s="40">
        <f t="shared" si="44"/>
        <v>0</v>
      </c>
      <c r="J59" s="40"/>
      <c r="K59" s="40"/>
      <c r="L59" s="40"/>
      <c r="M59" s="40"/>
      <c r="N59" s="40"/>
      <c r="O59" s="40">
        <f>SUM(O53:O58)</f>
        <v>0</v>
      </c>
      <c r="P59" s="40">
        <f t="shared" ref="P59" si="45">SUM(P53:P58)</f>
        <v>0</v>
      </c>
      <c r="Q59" s="40">
        <f>SUM(Q53:Q58)</f>
        <v>49080.1</v>
      </c>
      <c r="R59" s="40">
        <f t="shared" ref="R59:AD59" si="46">SUM(R53:R58)</f>
        <v>0</v>
      </c>
      <c r="S59" s="40">
        <f t="shared" si="46"/>
        <v>0</v>
      </c>
      <c r="T59" s="40">
        <f t="shared" si="46"/>
        <v>6216.9400000000005</v>
      </c>
      <c r="U59" s="40">
        <f t="shared" si="46"/>
        <v>-0.18</v>
      </c>
      <c r="V59" s="40">
        <f t="shared" si="46"/>
        <v>5282.34</v>
      </c>
      <c r="W59" s="40">
        <f t="shared" si="46"/>
        <v>361.88</v>
      </c>
      <c r="X59" s="40">
        <f t="shared" si="46"/>
        <v>15759.699999999999</v>
      </c>
      <c r="Y59" s="40">
        <f>SUM(Y53:Y58)</f>
        <v>33320.400000000001</v>
      </c>
      <c r="Z59" s="40">
        <f t="shared" si="46"/>
        <v>2255.2000000000003</v>
      </c>
      <c r="AA59" s="40">
        <f t="shared" si="46"/>
        <v>9416.34</v>
      </c>
      <c r="AB59" s="40">
        <f t="shared" si="46"/>
        <v>918.68</v>
      </c>
      <c r="AC59" s="40">
        <f t="shared" si="46"/>
        <v>62.92</v>
      </c>
      <c r="AD59" s="40">
        <f t="shared" si="46"/>
        <v>12653.140000000003</v>
      </c>
    </row>
    <row r="60" spans="1:30" ht="18.75" x14ac:dyDescent="0.3">
      <c r="A60" s="1"/>
      <c r="B60" s="25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3"/>
      <c r="R60" s="53"/>
      <c r="S60" s="53"/>
      <c r="T60" s="53"/>
      <c r="U60" s="53"/>
      <c r="V60" s="53"/>
      <c r="W60" s="53"/>
      <c r="X60" s="53"/>
      <c r="Y60" s="54"/>
      <c r="Z60" s="55"/>
      <c r="AA60" s="55"/>
      <c r="AB60" s="55"/>
      <c r="AC60" s="55"/>
      <c r="AD60" s="55"/>
    </row>
    <row r="61" spans="1:30" ht="18.75" x14ac:dyDescent="0.3">
      <c r="A61" s="1"/>
      <c r="B61" s="25" t="s">
        <v>137</v>
      </c>
      <c r="C61" s="38" t="s">
        <v>138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3"/>
      <c r="R61" s="53"/>
      <c r="S61" s="53"/>
      <c r="T61" s="53"/>
      <c r="U61" s="53"/>
      <c r="V61" s="53"/>
      <c r="W61" s="53"/>
      <c r="X61" s="53"/>
      <c r="Y61" s="54"/>
      <c r="Z61" s="55"/>
      <c r="AA61" s="55"/>
      <c r="AB61" s="55"/>
      <c r="AC61" s="55"/>
      <c r="AD61" s="55"/>
    </row>
    <row r="62" spans="1:30" ht="21" x14ac:dyDescent="0.35">
      <c r="A62" s="1"/>
      <c r="B62" s="1" t="s">
        <v>139</v>
      </c>
      <c r="C62" s="2" t="s">
        <v>140</v>
      </c>
      <c r="D62" s="1" t="s">
        <v>36</v>
      </c>
      <c r="E62" s="3">
        <v>13520</v>
      </c>
      <c r="F62" s="29">
        <v>15</v>
      </c>
      <c r="G62" s="29"/>
      <c r="H62" s="44"/>
      <c r="I62" s="3"/>
      <c r="J62" s="3"/>
      <c r="K62" s="3"/>
      <c r="L62" s="3"/>
      <c r="M62" s="3"/>
      <c r="N62" s="3"/>
      <c r="O62" s="3"/>
      <c r="P62" s="3"/>
      <c r="Q62" s="3">
        <f>E62+-O62</f>
        <v>13520</v>
      </c>
      <c r="R62" s="3">
        <v>0</v>
      </c>
      <c r="S62" s="3"/>
      <c r="T62" s="3">
        <v>2181.19</v>
      </c>
      <c r="U62" s="3">
        <v>0.01</v>
      </c>
      <c r="V62" s="47">
        <f>ROUND(E62*0.115,2)</f>
        <v>1554.8</v>
      </c>
      <c r="W62" s="47"/>
      <c r="X62" s="3">
        <f>SUM(T62:V62)+H62</f>
        <v>3736</v>
      </c>
      <c r="Y62" s="32">
        <f>Q62-X62</f>
        <v>9784</v>
      </c>
      <c r="Z62" s="33">
        <v>544.05999999999995</v>
      </c>
      <c r="AA62" s="3">
        <f>ROUND(+E62*17.5%,2)+ROUND(E62*3%,2)</f>
        <v>2771.6</v>
      </c>
      <c r="AB62" s="34">
        <f>ROUND(+E62*2%,2)</f>
        <v>270.39999999999998</v>
      </c>
      <c r="AC62" s="34"/>
      <c r="AD62" s="35">
        <f>SUM(Z62:AB62)</f>
        <v>3586.06</v>
      </c>
    </row>
    <row r="63" spans="1:30" ht="18.75" x14ac:dyDescent="0.3">
      <c r="A63" s="1"/>
      <c r="B63" s="25" t="s">
        <v>31</v>
      </c>
      <c r="C63" s="1"/>
      <c r="D63" s="1"/>
      <c r="E63" s="40">
        <f>E62</f>
        <v>13520</v>
      </c>
      <c r="F63" s="40"/>
      <c r="G63" s="40"/>
      <c r="H63" s="40">
        <f>+H62</f>
        <v>0</v>
      </c>
      <c r="I63" s="40"/>
      <c r="J63" s="40"/>
      <c r="K63" s="40"/>
      <c r="L63" s="40"/>
      <c r="M63" s="40"/>
      <c r="N63" s="40"/>
      <c r="O63" s="40">
        <f>O62</f>
        <v>0</v>
      </c>
      <c r="P63" s="40">
        <f t="shared" ref="P63" si="47">P62</f>
        <v>0</v>
      </c>
      <c r="Q63" s="40">
        <f>Q62</f>
        <v>13520</v>
      </c>
      <c r="R63" s="40">
        <f t="shared" ref="R63:AD63" si="48">R62</f>
        <v>0</v>
      </c>
      <c r="S63" s="40">
        <f t="shared" si="48"/>
        <v>0</v>
      </c>
      <c r="T63" s="40">
        <f t="shared" si="48"/>
        <v>2181.19</v>
      </c>
      <c r="U63" s="40">
        <f t="shared" si="48"/>
        <v>0.01</v>
      </c>
      <c r="V63" s="40">
        <f t="shared" si="48"/>
        <v>1554.8</v>
      </c>
      <c r="W63" s="40"/>
      <c r="X63" s="40">
        <f t="shared" si="48"/>
        <v>3736</v>
      </c>
      <c r="Y63" s="40">
        <f>Y62</f>
        <v>9784</v>
      </c>
      <c r="Z63" s="40">
        <f t="shared" si="48"/>
        <v>544.05999999999995</v>
      </c>
      <c r="AA63" s="40">
        <f t="shared" si="48"/>
        <v>2771.6</v>
      </c>
      <c r="AB63" s="40">
        <f t="shared" si="48"/>
        <v>270.39999999999998</v>
      </c>
      <c r="AC63" s="40"/>
      <c r="AD63" s="40">
        <f t="shared" si="48"/>
        <v>3586.06</v>
      </c>
    </row>
    <row r="64" spans="1:30" ht="18.75" x14ac:dyDescent="0.3">
      <c r="A64" s="1"/>
      <c r="B64" s="25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3"/>
      <c r="R64" s="53"/>
      <c r="S64" s="53"/>
      <c r="T64" s="53"/>
      <c r="U64" s="53"/>
      <c r="V64" s="53"/>
      <c r="W64" s="53"/>
      <c r="X64" s="53"/>
      <c r="Y64" s="54"/>
      <c r="Z64" s="55"/>
      <c r="AA64" s="55"/>
      <c r="AB64" s="55"/>
      <c r="AC64" s="55"/>
      <c r="AD64" s="55"/>
    </row>
    <row r="65" spans="1:30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56"/>
      <c r="Z65" s="1"/>
      <c r="AA65" s="1"/>
      <c r="AB65" s="1"/>
      <c r="AC65" s="1"/>
      <c r="AD65" s="1"/>
    </row>
    <row r="66" spans="1:30" ht="18.75" x14ac:dyDescent="0.3">
      <c r="A66" s="1"/>
      <c r="B66" s="1"/>
      <c r="C66" s="57" t="s">
        <v>141</v>
      </c>
      <c r="D66" s="1"/>
      <c r="E66" s="58">
        <f>E9+E22+E29+E50+E59+E63</f>
        <v>302617.82999999996</v>
      </c>
      <c r="F66" s="58"/>
      <c r="G66" s="58">
        <f t="shared" ref="G66" si="49">G9+G22+G29+G50+G59+G63</f>
        <v>17851.289999999997</v>
      </c>
      <c r="H66" s="58">
        <f>H9+H22+H29+H50+H59+H63</f>
        <v>30406.880000000001</v>
      </c>
      <c r="I66" s="58">
        <f t="shared" ref="I66:X66" si="50">I9+I22+I29+I50+I59+I63</f>
        <v>0</v>
      </c>
      <c r="J66" s="58">
        <f t="shared" si="50"/>
        <v>2600.7800000000002</v>
      </c>
      <c r="K66" s="58">
        <f t="shared" si="50"/>
        <v>4511.2299999999996</v>
      </c>
      <c r="L66" s="58">
        <f t="shared" si="50"/>
        <v>199.13</v>
      </c>
      <c r="M66" s="58">
        <f t="shared" si="50"/>
        <v>1375.93</v>
      </c>
      <c r="N66" s="58">
        <f t="shared" si="50"/>
        <v>37.35</v>
      </c>
      <c r="O66" s="59">
        <f t="shared" si="50"/>
        <v>0</v>
      </c>
      <c r="P66" s="59">
        <f t="shared" si="50"/>
        <v>0</v>
      </c>
      <c r="Q66" s="58">
        <f t="shared" si="50"/>
        <v>320469.12</v>
      </c>
      <c r="R66" s="60">
        <f t="shared" si="50"/>
        <v>8045.86</v>
      </c>
      <c r="S66" s="60">
        <f t="shared" si="50"/>
        <v>8045.65</v>
      </c>
      <c r="T66" s="58">
        <f t="shared" si="50"/>
        <v>42156.520000000004</v>
      </c>
      <c r="U66" s="60">
        <f t="shared" si="50"/>
        <v>0.34999999999999992</v>
      </c>
      <c r="V66" s="58">
        <f t="shared" si="50"/>
        <v>34801.100000000006</v>
      </c>
      <c r="W66" s="58">
        <f t="shared" si="50"/>
        <v>2052.85</v>
      </c>
      <c r="X66" s="60">
        <f t="shared" si="50"/>
        <v>118142.12</v>
      </c>
      <c r="Y66" s="61">
        <f>ROUND(+Y9+Y22+Y29+Y50+Y59+Y63,1)</f>
        <v>202327</v>
      </c>
      <c r="Z66" s="60">
        <f>Z9+Z22+Z29+Z50+Z59+Z63</f>
        <v>14636.909999999998</v>
      </c>
      <c r="AA66" s="59">
        <f>AA63+AA59+AA50+AA29+AA22+AA9</f>
        <v>62036.624599999996</v>
      </c>
      <c r="AB66" s="58">
        <f>AB9+AB22+AB29+AB50+AB59+AB63</f>
        <v>6052.3799999999992</v>
      </c>
      <c r="AC66" s="58">
        <f>AC9+AC22+AC29+AC50+AC59+AC63</f>
        <v>356.95000000000005</v>
      </c>
      <c r="AD66" s="62">
        <f>AD9+AD22+AD29+AD50+AD59+AD63</f>
        <v>83082.864599999986</v>
      </c>
    </row>
    <row r="67" spans="1:30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60"/>
      <c r="AA67" s="60"/>
      <c r="AB67" s="1"/>
      <c r="AC67" s="1"/>
      <c r="AD67" s="1"/>
    </row>
    <row r="68" spans="1:30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E7+E8+E12+E13+E14+E15+E16+E17+E18+E19+E20+E21+E25+E26+E27+E28+E33+E34+E35+E36+E37+E38+E39+E40+E41+E42+E43+E44+E45+E46+E47+E48+E49+E53+E54+E55+E56+E57+E58+E62</f>
        <v>302617.83</v>
      </c>
      <c r="F68" s="3">
        <f>E68*17.5%</f>
        <v>52958.12025</v>
      </c>
      <c r="G68" s="3">
        <v>17851.29</v>
      </c>
      <c r="H68" s="3">
        <f>G68*17.5%</f>
        <v>3123.9757500000001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1"/>
      <c r="AA68" s="3"/>
      <c r="AB68" s="1"/>
      <c r="AC68" s="1"/>
      <c r="AD68" s="1"/>
    </row>
    <row r="69" spans="1:30" ht="15.75" x14ac:dyDescent="0.25">
      <c r="A69" s="1"/>
      <c r="B69" s="1"/>
      <c r="C69" t="s">
        <v>143</v>
      </c>
      <c r="D69" s="1"/>
      <c r="E69" s="3">
        <f>E68</f>
        <v>302617.83</v>
      </c>
      <c r="F69" s="3">
        <f>E69*3%</f>
        <v>9078.5349000000006</v>
      </c>
      <c r="G69" s="3">
        <v>17851.29</v>
      </c>
      <c r="H69" s="3">
        <f>G69*3%</f>
        <v>535.53870000000006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1"/>
      <c r="AA69" s="1"/>
      <c r="AB69" s="1"/>
      <c r="AC69" s="1"/>
      <c r="AD69" s="1"/>
    </row>
    <row r="70" spans="1:30" ht="15.75" x14ac:dyDescent="0.25">
      <c r="A70" s="1"/>
      <c r="B70" s="1"/>
      <c r="C70" s="1"/>
      <c r="D70" s="1"/>
      <c r="E70" s="1"/>
      <c r="F70" s="3">
        <f>SUM(F68:F69)</f>
        <v>62036.655149999999</v>
      </c>
      <c r="G70" s="3"/>
      <c r="H70" s="3">
        <f>SUM(H68:H69)</f>
        <v>3659.5144500000001</v>
      </c>
      <c r="I70" s="1"/>
      <c r="J70" s="1"/>
      <c r="K70" s="1"/>
      <c r="L70" s="1"/>
      <c r="M70" s="1"/>
      <c r="N70" s="1"/>
      <c r="O70" s="45"/>
      <c r="P70" s="1"/>
      <c r="Q70" s="1"/>
      <c r="R70" s="1"/>
      <c r="S70" s="1"/>
      <c r="T70" s="1"/>
      <c r="U70" s="1"/>
      <c r="V70" s="1"/>
      <c r="W70" s="1"/>
      <c r="X70" s="1"/>
      <c r="Y70" s="2"/>
      <c r="Z70" s="1"/>
      <c r="AA70" s="1"/>
      <c r="AB70" s="1"/>
      <c r="AC70" s="1"/>
      <c r="AD70" s="1"/>
    </row>
    <row r="71" spans="1:30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1"/>
      <c r="AA71" s="1"/>
      <c r="AB71" s="1"/>
      <c r="AC71" s="1"/>
      <c r="AD71" s="1"/>
    </row>
    <row r="72" spans="1:30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1"/>
      <c r="AA72" s="1"/>
      <c r="AB72" s="1"/>
      <c r="AC72" s="1"/>
      <c r="AD72" s="1"/>
    </row>
    <row r="73" spans="1:3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1"/>
      <c r="AA73" s="1"/>
      <c r="AB73" s="1"/>
      <c r="AC73" s="1"/>
      <c r="AD73" s="1"/>
    </row>
    <row r="74" spans="1:30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1"/>
      <c r="AA74" s="1"/>
      <c r="AB74" s="1"/>
      <c r="AC74" s="1"/>
      <c r="AD74" s="1"/>
    </row>
    <row r="75" spans="1:30" ht="16.5" thickBot="1" x14ac:dyDescent="0.3">
      <c r="A75" s="1"/>
      <c r="B75" s="1"/>
      <c r="C75" s="1"/>
      <c r="D75" s="1"/>
      <c r="E75" s="63"/>
      <c r="F75" s="63"/>
      <c r="G75" s="64"/>
      <c r="H75" s="29"/>
      <c r="I75" s="29"/>
      <c r="J75" s="29"/>
      <c r="K75" s="29"/>
      <c r="L75" s="29"/>
      <c r="M75" s="29"/>
      <c r="N75" s="29"/>
      <c r="O75" s="1"/>
      <c r="P75" s="1"/>
      <c r="Q75" s="1"/>
      <c r="R75" s="1"/>
      <c r="S75" s="1"/>
      <c r="T75" s="1"/>
      <c r="U75" s="1"/>
      <c r="V75" s="65"/>
      <c r="W75" s="65"/>
      <c r="X75" s="65"/>
      <c r="Y75" s="2"/>
      <c r="Z75" s="1"/>
      <c r="AA75" s="1"/>
      <c r="AB75" s="1"/>
      <c r="AC75" s="1"/>
      <c r="AD75" s="1"/>
    </row>
    <row r="76" spans="1:30" x14ac:dyDescent="0.25">
      <c r="A76" s="1"/>
      <c r="B76" s="1"/>
      <c r="C76" s="1"/>
      <c r="D76" s="1"/>
      <c r="E76" s="66" t="s">
        <v>144</v>
      </c>
      <c r="F76" s="65"/>
      <c r="G76" s="29"/>
      <c r="H76" s="29"/>
      <c r="I76" s="29"/>
      <c r="J76" s="29"/>
      <c r="K76" s="29"/>
      <c r="L76" s="29"/>
      <c r="M76" s="29"/>
      <c r="N76" s="29"/>
      <c r="O76" s="1"/>
      <c r="P76" s="1"/>
      <c r="Q76" s="1"/>
      <c r="R76" s="1"/>
      <c r="S76" s="1"/>
      <c r="T76" s="1"/>
      <c r="U76" s="1"/>
      <c r="V76" s="1"/>
      <c r="W76" s="1"/>
      <c r="X76" s="1"/>
      <c r="Y76" s="67" t="s">
        <v>145</v>
      </c>
      <c r="Z76" s="67"/>
      <c r="AA76" s="29"/>
      <c r="AB76" s="1"/>
      <c r="AC76" s="1"/>
      <c r="AD76" s="1"/>
    </row>
    <row r="77" spans="1:30" ht="15.75" x14ac:dyDescent="0.25">
      <c r="A77" s="1"/>
      <c r="B77" s="1"/>
      <c r="C77" s="1"/>
      <c r="D77" s="1"/>
      <c r="E77" s="46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 t="s">
        <v>147</v>
      </c>
      <c r="Z77" s="1"/>
      <c r="AA77" s="1"/>
      <c r="AB77" s="1"/>
      <c r="AC77" s="1"/>
      <c r="AD77" s="1"/>
    </row>
    <row r="78" spans="1:30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1"/>
      <c r="AA78" s="1"/>
      <c r="AB78" s="1"/>
      <c r="AC78" s="1"/>
      <c r="AD78" s="1"/>
    </row>
    <row r="79" spans="1:30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1"/>
      <c r="AA79" s="1"/>
      <c r="AB79" s="1"/>
      <c r="AC79" s="1"/>
      <c r="AD79" s="1"/>
    </row>
    <row r="80" spans="1:30" ht="15.75" x14ac:dyDescent="0.25">
      <c r="A80" s="1"/>
      <c r="B80" s="1"/>
      <c r="C80" s="1" t="s">
        <v>148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1"/>
      <c r="AA80" s="1"/>
      <c r="AB80" s="1"/>
      <c r="AC80" s="1"/>
      <c r="AD80" s="1"/>
    </row>
  </sheetData>
  <mergeCells count="5">
    <mergeCell ref="B4:AD4"/>
    <mergeCell ref="E75:F75"/>
    <mergeCell ref="V75:X75"/>
    <mergeCell ref="E76:F76"/>
    <mergeCell ref="Y76:Z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selection sqref="A1:AA80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157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3" t="s">
        <v>6</v>
      </c>
      <c r="H5" s="14" t="s">
        <v>151</v>
      </c>
      <c r="I5" s="15" t="s">
        <v>7</v>
      </c>
      <c r="J5" s="13" t="s">
        <v>8</v>
      </c>
      <c r="K5" s="13" t="s">
        <v>9</v>
      </c>
      <c r="L5" s="16" t="s">
        <v>10</v>
      </c>
      <c r="M5" s="16" t="s">
        <v>11</v>
      </c>
      <c r="N5" s="17" t="s">
        <v>12</v>
      </c>
      <c r="O5" s="9" t="s">
        <v>152</v>
      </c>
      <c r="P5" s="9" t="s">
        <v>13</v>
      </c>
      <c r="Q5" s="18" t="s">
        <v>153</v>
      </c>
      <c r="R5" s="11" t="s">
        <v>154</v>
      </c>
      <c r="S5" s="11" t="s">
        <v>14</v>
      </c>
      <c r="T5" s="19" t="s">
        <v>15</v>
      </c>
      <c r="U5" s="20" t="s">
        <v>16</v>
      </c>
      <c r="V5" s="22" t="s">
        <v>17</v>
      </c>
      <c r="W5" s="23" t="s">
        <v>18</v>
      </c>
      <c r="X5" s="18" t="s">
        <v>19</v>
      </c>
      <c r="Y5" s="18" t="s">
        <v>20</v>
      </c>
      <c r="Z5" s="24" t="s">
        <v>21</v>
      </c>
      <c r="AA5" s="24" t="s">
        <v>22</v>
      </c>
    </row>
    <row r="6" spans="1:27" ht="15.75" x14ac:dyDescent="0.25">
      <c r="A6" s="1"/>
      <c r="B6" s="25" t="s">
        <v>23</v>
      </c>
      <c r="C6" s="26" t="s">
        <v>24</v>
      </c>
      <c r="D6" s="26"/>
      <c r="E6" s="27"/>
      <c r="F6" s="3"/>
      <c r="G6" s="28"/>
      <c r="H6" s="3"/>
      <c r="I6" s="3"/>
      <c r="J6" s="3"/>
      <c r="K6" s="3"/>
      <c r="L6" s="3"/>
      <c r="M6" s="3"/>
      <c r="N6" s="27"/>
      <c r="O6" s="27"/>
      <c r="P6" s="27"/>
      <c r="Q6" s="3"/>
      <c r="R6" s="3"/>
      <c r="S6" s="3"/>
      <c r="T6" s="27"/>
      <c r="U6" s="3"/>
      <c r="V6" s="27"/>
      <c r="W6" s="4"/>
      <c r="X6" s="1"/>
      <c r="Y6" s="1"/>
      <c r="Z6" s="1"/>
      <c r="AA6" s="1"/>
    </row>
    <row r="7" spans="1:27" ht="21" x14ac:dyDescent="0.35">
      <c r="A7" s="1"/>
      <c r="B7" s="1" t="s">
        <v>25</v>
      </c>
      <c r="C7" s="2" t="s">
        <v>26</v>
      </c>
      <c r="D7" s="1" t="s">
        <v>27</v>
      </c>
      <c r="E7" s="3">
        <v>24148.799999999999</v>
      </c>
      <c r="F7" s="29">
        <v>15</v>
      </c>
      <c r="G7" s="30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7.0000000000000007E-2</v>
      </c>
      <c r="U7" s="31">
        <f>ROUND(E7*0.115,2)</f>
        <v>2777.11</v>
      </c>
      <c r="V7" s="3">
        <f>SUM(S7:U7)+G7</f>
        <v>12663</v>
      </c>
      <c r="W7" s="32">
        <f>P7-V7</f>
        <v>11485.8</v>
      </c>
      <c r="X7" s="33">
        <v>902.24</v>
      </c>
      <c r="Y7" s="3">
        <f>+E7*17.5%+E7*3%</f>
        <v>4950.5039999999999</v>
      </c>
      <c r="Z7" s="34">
        <f>ROUND(+E7*2%,2)</f>
        <v>482.98</v>
      </c>
      <c r="AA7" s="35">
        <f>SUM(X7:Z7)</f>
        <v>6335.7240000000002</v>
      </c>
    </row>
    <row r="8" spans="1:27" ht="21" x14ac:dyDescent="0.35">
      <c r="A8" s="1"/>
      <c r="B8" s="1" t="s">
        <v>28</v>
      </c>
      <c r="C8" s="2" t="s">
        <v>29</v>
      </c>
      <c r="D8" s="1" t="s">
        <v>30</v>
      </c>
      <c r="E8" s="3">
        <v>6705.32</v>
      </c>
      <c r="F8" s="29">
        <v>15</v>
      </c>
      <c r="G8" s="3"/>
      <c r="H8" s="3"/>
      <c r="I8" s="3"/>
      <c r="J8" s="3"/>
      <c r="K8" s="3"/>
      <c r="L8" s="3"/>
      <c r="M8" s="3"/>
      <c r="N8" s="36"/>
      <c r="O8" s="3"/>
      <c r="P8" s="3">
        <f>E8+-N8</f>
        <v>6705.32</v>
      </c>
      <c r="Q8" s="3">
        <v>0</v>
      </c>
      <c r="R8" s="3"/>
      <c r="S8" s="3">
        <v>721.12</v>
      </c>
      <c r="T8" s="3">
        <v>0.09</v>
      </c>
      <c r="U8" s="31">
        <f>ROUND(E8*0.115,2)</f>
        <v>771.11</v>
      </c>
      <c r="V8" s="3">
        <f>SUM(S8:U8)+G8</f>
        <v>1492.3200000000002</v>
      </c>
      <c r="W8" s="32">
        <f>P8-V8</f>
        <v>5213</v>
      </c>
      <c r="X8" s="33">
        <v>410.06</v>
      </c>
      <c r="Y8" s="3">
        <f>+E8*17.5%+E8*3%</f>
        <v>1374.5905999999998</v>
      </c>
      <c r="Z8" s="34">
        <f>ROUND(+E8*2%,2)</f>
        <v>134.11000000000001</v>
      </c>
      <c r="AA8" s="35">
        <f>SUM(X8:Z8)</f>
        <v>1918.7605999999996</v>
      </c>
    </row>
    <row r="9" spans="1:27" ht="18.75" x14ac:dyDescent="0.3">
      <c r="A9" s="1"/>
      <c r="B9" s="37" t="s">
        <v>31</v>
      </c>
      <c r="C9" s="38"/>
      <c r="D9" s="39"/>
      <c r="E9" s="40">
        <f>SUM(E7:E8)</f>
        <v>30854.12</v>
      </c>
      <c r="F9" s="40"/>
      <c r="G9" s="40">
        <f>+G8+G7</f>
        <v>5000</v>
      </c>
      <c r="H9" s="40"/>
      <c r="I9" s="40"/>
      <c r="J9" s="40"/>
      <c r="K9" s="40"/>
      <c r="L9" s="40"/>
      <c r="M9" s="40"/>
      <c r="N9" s="40">
        <f t="shared" ref="N9:O9" si="0">SUM(N7:N8)</f>
        <v>0</v>
      </c>
      <c r="O9" s="40">
        <f t="shared" si="0"/>
        <v>0</v>
      </c>
      <c r="P9" s="40">
        <f>SUM(P7:P8)</f>
        <v>30854.12</v>
      </c>
      <c r="Q9" s="40">
        <f t="shared" ref="Q9:AA9" si="1">SUM(Q7:Q8)</f>
        <v>0</v>
      </c>
      <c r="R9" s="40">
        <f t="shared" si="1"/>
        <v>0</v>
      </c>
      <c r="S9" s="40">
        <f t="shared" si="1"/>
        <v>5606.94</v>
      </c>
      <c r="T9" s="40">
        <f t="shared" si="1"/>
        <v>0.16</v>
      </c>
      <c r="U9" s="40">
        <f>SUM(U7:U8)</f>
        <v>3548.2200000000003</v>
      </c>
      <c r="V9" s="40">
        <f t="shared" si="1"/>
        <v>14155.32</v>
      </c>
      <c r="W9" s="40">
        <f>SUM(W7:W8)</f>
        <v>16698.8</v>
      </c>
      <c r="X9" s="40">
        <f t="shared" si="1"/>
        <v>1312.3</v>
      </c>
      <c r="Y9" s="40">
        <f t="shared" si="1"/>
        <v>6325.0945999999994</v>
      </c>
      <c r="Z9" s="40">
        <f t="shared" si="1"/>
        <v>617.09</v>
      </c>
      <c r="AA9" s="40">
        <f t="shared" si="1"/>
        <v>8254.4845999999998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1"/>
      <c r="X10" s="1"/>
      <c r="Y10" s="1"/>
      <c r="Z10" s="1"/>
      <c r="AA10" s="1"/>
    </row>
    <row r="11" spans="1:27" ht="18.75" x14ac:dyDescent="0.3">
      <c r="A11" s="1"/>
      <c r="B11" s="25" t="s">
        <v>32</v>
      </c>
      <c r="C11" s="38" t="s">
        <v>33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1"/>
      <c r="X11" s="1"/>
      <c r="Y11" s="1"/>
      <c r="Z11" s="1"/>
      <c r="AA11" s="1"/>
    </row>
    <row r="12" spans="1:27" ht="21" x14ac:dyDescent="0.35">
      <c r="A12" s="1"/>
      <c r="B12" s="1" t="s">
        <v>34</v>
      </c>
      <c r="C12" s="2" t="s">
        <v>35</v>
      </c>
      <c r="D12" s="1" t="s">
        <v>36</v>
      </c>
      <c r="E12" s="3">
        <v>13520</v>
      </c>
      <c r="F12" s="29">
        <v>15</v>
      </c>
      <c r="G12" s="30">
        <v>2535</v>
      </c>
      <c r="H12" s="3"/>
      <c r="I12" s="3"/>
      <c r="J12" s="3"/>
      <c r="K12" s="3"/>
      <c r="L12" s="3"/>
      <c r="M12" s="3"/>
      <c r="N12" s="3"/>
      <c r="O12" s="3"/>
      <c r="P12" s="3">
        <f>E12+-N12</f>
        <v>13520</v>
      </c>
      <c r="Q12" s="3">
        <v>0</v>
      </c>
      <c r="R12" s="3"/>
      <c r="S12" s="3">
        <v>2181.19</v>
      </c>
      <c r="T12" s="3">
        <v>-0.19</v>
      </c>
      <c r="U12" s="31">
        <f t="shared" ref="U12:U21" si="2">ROUND(E12*0.115,2)</f>
        <v>1554.8</v>
      </c>
      <c r="V12" s="3">
        <f>SUM(S12:U12)+G12</f>
        <v>6270.8</v>
      </c>
      <c r="W12" s="32">
        <f t="shared" ref="W12:W21" si="3">P12-V12</f>
        <v>7249.2</v>
      </c>
      <c r="X12" s="33">
        <v>602.35</v>
      </c>
      <c r="Y12" s="3">
        <f t="shared" ref="Y12:Y21" si="4">ROUND(+E12*17.5%,2)+ROUND(E12*3%,2)</f>
        <v>2771.6</v>
      </c>
      <c r="Z12" s="34">
        <f t="shared" ref="Z12:Z21" si="5">ROUND(+E12*2%,2)</f>
        <v>270.39999999999998</v>
      </c>
      <c r="AA12" s="35">
        <f>SUM(X12:Z12)</f>
        <v>3644.35</v>
      </c>
    </row>
    <row r="13" spans="1:27" ht="21" x14ac:dyDescent="0.35">
      <c r="A13" s="1"/>
      <c r="B13" s="1" t="s">
        <v>37</v>
      </c>
      <c r="C13" s="2" t="s">
        <v>38</v>
      </c>
      <c r="D13" s="1" t="s">
        <v>39</v>
      </c>
      <c r="E13" s="3">
        <v>7513.82</v>
      </c>
      <c r="F13" s="29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ref="P13:P21" si="6">E13+-N13</f>
        <v>7513.82</v>
      </c>
      <c r="Q13" s="3">
        <v>0</v>
      </c>
      <c r="R13" s="3"/>
      <c r="S13" s="3">
        <v>893.85</v>
      </c>
      <c r="T13" s="3">
        <v>0.08</v>
      </c>
      <c r="U13" s="31">
        <f t="shared" si="2"/>
        <v>864.09</v>
      </c>
      <c r="V13" s="3">
        <f t="shared" ref="V13:V21" si="7">SUM(S13:U13)+G13</f>
        <v>1758.02</v>
      </c>
      <c r="W13" s="32">
        <f t="shared" si="3"/>
        <v>5755.7999999999993</v>
      </c>
      <c r="X13" s="33">
        <v>432.88</v>
      </c>
      <c r="Y13" s="3">
        <f t="shared" si="4"/>
        <v>1540.3300000000002</v>
      </c>
      <c r="Z13" s="34">
        <f t="shared" si="5"/>
        <v>150.28</v>
      </c>
      <c r="AA13" s="35">
        <f t="shared" ref="AA13:AA21" si="8">SUM(X13:Z13)</f>
        <v>2123.4900000000002</v>
      </c>
    </row>
    <row r="14" spans="1:27" ht="21" x14ac:dyDescent="0.35">
      <c r="A14" s="1"/>
      <c r="B14" s="1" t="s">
        <v>40</v>
      </c>
      <c r="C14" s="2" t="s">
        <v>41</v>
      </c>
      <c r="D14" s="1" t="s">
        <v>42</v>
      </c>
      <c r="E14" s="3">
        <v>7513.82</v>
      </c>
      <c r="F14" s="29">
        <v>15</v>
      </c>
      <c r="G14" s="44"/>
      <c r="H14" s="3"/>
      <c r="I14" s="3"/>
      <c r="J14" s="3"/>
      <c r="K14" s="3"/>
      <c r="L14" s="3"/>
      <c r="M14" s="3"/>
      <c r="N14" s="42"/>
      <c r="O14" s="43"/>
      <c r="P14" s="3">
        <f t="shared" si="6"/>
        <v>7513.82</v>
      </c>
      <c r="Q14" s="3">
        <v>0</v>
      </c>
      <c r="R14" s="3"/>
      <c r="S14" s="3">
        <v>893.85</v>
      </c>
      <c r="T14" s="3">
        <v>0.08</v>
      </c>
      <c r="U14" s="31">
        <f t="shared" si="2"/>
        <v>864.09</v>
      </c>
      <c r="V14" s="3">
        <f t="shared" si="7"/>
        <v>1758.02</v>
      </c>
      <c r="W14" s="32">
        <f t="shared" si="3"/>
        <v>5755.7999999999993</v>
      </c>
      <c r="X14" s="33">
        <v>432.88</v>
      </c>
      <c r="Y14" s="3">
        <f t="shared" si="4"/>
        <v>1540.3300000000002</v>
      </c>
      <c r="Z14" s="34">
        <f t="shared" si="5"/>
        <v>150.28</v>
      </c>
      <c r="AA14" s="35">
        <f t="shared" si="8"/>
        <v>2123.4900000000002</v>
      </c>
    </row>
    <row r="15" spans="1:27" ht="21" x14ac:dyDescent="0.35">
      <c r="A15" s="1"/>
      <c r="B15" s="1" t="s">
        <v>43</v>
      </c>
      <c r="C15" s="2" t="s">
        <v>44</v>
      </c>
      <c r="D15" s="1" t="s">
        <v>45</v>
      </c>
      <c r="E15" s="3">
        <v>7989.28</v>
      </c>
      <c r="F15" s="29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6"/>
        <v>7989.28</v>
      </c>
      <c r="Q15" s="3">
        <v>0</v>
      </c>
      <c r="R15" s="3"/>
      <c r="S15" s="3">
        <v>995.41</v>
      </c>
      <c r="T15" s="3">
        <v>0.1</v>
      </c>
      <c r="U15" s="31">
        <f t="shared" si="2"/>
        <v>918.77</v>
      </c>
      <c r="V15" s="3">
        <f t="shared" si="7"/>
        <v>1914.28</v>
      </c>
      <c r="W15" s="32">
        <f t="shared" si="3"/>
        <v>6075</v>
      </c>
      <c r="X15" s="33">
        <v>446.29</v>
      </c>
      <c r="Y15" s="3">
        <f t="shared" si="4"/>
        <v>1637.8</v>
      </c>
      <c r="Z15" s="34">
        <f t="shared" si="5"/>
        <v>159.79</v>
      </c>
      <c r="AA15" s="35">
        <f t="shared" si="8"/>
        <v>2243.88</v>
      </c>
    </row>
    <row r="16" spans="1:27" ht="21" x14ac:dyDescent="0.35">
      <c r="A16" s="1"/>
      <c r="B16" s="1" t="s">
        <v>46</v>
      </c>
      <c r="C16" s="2" t="s">
        <v>47</v>
      </c>
      <c r="D16" s="1" t="s">
        <v>48</v>
      </c>
      <c r="E16" s="3">
        <v>5467.23</v>
      </c>
      <c r="F16" s="29">
        <v>15</v>
      </c>
      <c r="G16" s="30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6"/>
        <v>5467.23</v>
      </c>
      <c r="Q16" s="3">
        <v>0</v>
      </c>
      <c r="R16" s="3"/>
      <c r="S16" s="3">
        <v>496.67</v>
      </c>
      <c r="T16" s="3">
        <v>0.03</v>
      </c>
      <c r="U16" s="31">
        <f t="shared" si="2"/>
        <v>628.73</v>
      </c>
      <c r="V16" s="3">
        <f t="shared" si="7"/>
        <v>3765.4300000000003</v>
      </c>
      <c r="W16" s="32">
        <f t="shared" si="3"/>
        <v>1701.7999999999993</v>
      </c>
      <c r="X16" s="33">
        <v>375.13</v>
      </c>
      <c r="Y16" s="3">
        <f t="shared" si="4"/>
        <v>1120.79</v>
      </c>
      <c r="Z16" s="34">
        <f t="shared" si="5"/>
        <v>109.34</v>
      </c>
      <c r="AA16" s="35">
        <f t="shared" si="8"/>
        <v>1605.26</v>
      </c>
    </row>
    <row r="17" spans="1:27" ht="21" x14ac:dyDescent="0.35">
      <c r="A17" s="1"/>
      <c r="B17" s="1" t="s">
        <v>49</v>
      </c>
      <c r="C17" s="2" t="s">
        <v>50</v>
      </c>
      <c r="D17" s="1" t="s">
        <v>51</v>
      </c>
      <c r="E17" s="3">
        <v>4844.53</v>
      </c>
      <c r="F17" s="29">
        <v>15</v>
      </c>
      <c r="G17" s="30">
        <v>2339.52</v>
      </c>
      <c r="H17" s="3"/>
      <c r="I17" s="3"/>
      <c r="J17" s="3"/>
      <c r="K17" s="3"/>
      <c r="L17" s="3"/>
      <c r="M17" s="3"/>
      <c r="N17" s="36"/>
      <c r="O17" s="3"/>
      <c r="P17" s="3">
        <f t="shared" si="6"/>
        <v>4844.53</v>
      </c>
      <c r="Q17" s="3"/>
      <c r="R17" s="3"/>
      <c r="S17" s="3">
        <v>397.02</v>
      </c>
      <c r="T17" s="3">
        <v>7.0000000000000007E-2</v>
      </c>
      <c r="U17" s="31">
        <f t="shared" si="2"/>
        <v>557.12</v>
      </c>
      <c r="V17" s="3">
        <f t="shared" si="7"/>
        <v>3293.73</v>
      </c>
      <c r="W17" s="32">
        <f t="shared" si="3"/>
        <v>1550.7999999999997</v>
      </c>
      <c r="X17" s="33">
        <v>357.56</v>
      </c>
      <c r="Y17" s="3">
        <f t="shared" si="4"/>
        <v>993.13</v>
      </c>
      <c r="Z17" s="34">
        <f t="shared" si="5"/>
        <v>96.89</v>
      </c>
      <c r="AA17" s="35">
        <f t="shared" si="8"/>
        <v>1447.5800000000002</v>
      </c>
    </row>
    <row r="18" spans="1:27" ht="21" x14ac:dyDescent="0.35">
      <c r="A18" s="1"/>
      <c r="B18" s="1" t="s">
        <v>52</v>
      </c>
      <c r="C18" s="2" t="s">
        <v>53</v>
      </c>
      <c r="D18" s="1" t="s">
        <v>54</v>
      </c>
      <c r="E18" s="3">
        <v>5467.23</v>
      </c>
      <c r="F18" s="29">
        <v>15</v>
      </c>
      <c r="G18" s="30">
        <v>2010.75</v>
      </c>
      <c r="H18" s="36"/>
      <c r="I18" s="36"/>
      <c r="J18" s="36"/>
      <c r="K18" s="36"/>
      <c r="L18" s="36"/>
      <c r="M18" s="36"/>
      <c r="N18" s="42"/>
      <c r="O18" s="3"/>
      <c r="P18" s="3">
        <f t="shared" si="6"/>
        <v>5467.23</v>
      </c>
      <c r="Q18" s="3"/>
      <c r="R18" s="3"/>
      <c r="S18" s="3">
        <v>496.67</v>
      </c>
      <c r="T18" s="3">
        <v>0.08</v>
      </c>
      <c r="U18" s="31">
        <f t="shared" si="2"/>
        <v>628.73</v>
      </c>
      <c r="V18" s="3">
        <f t="shared" si="7"/>
        <v>3136.23</v>
      </c>
      <c r="W18" s="32">
        <f t="shared" si="3"/>
        <v>2330.9999999999995</v>
      </c>
      <c r="X18" s="33">
        <v>375.13</v>
      </c>
      <c r="Y18" s="3">
        <f t="shared" si="4"/>
        <v>1120.79</v>
      </c>
      <c r="Z18" s="34">
        <f t="shared" si="5"/>
        <v>109.34</v>
      </c>
      <c r="AA18" s="35">
        <f t="shared" si="8"/>
        <v>1605.26</v>
      </c>
    </row>
    <row r="19" spans="1:27" ht="21" x14ac:dyDescent="0.35">
      <c r="A19" s="1"/>
      <c r="B19" t="s">
        <v>55</v>
      </c>
      <c r="C19" s="2" t="s">
        <v>93</v>
      </c>
      <c r="D19" t="s">
        <v>57</v>
      </c>
      <c r="E19" s="3"/>
      <c r="F19" s="29"/>
      <c r="G19" s="3"/>
      <c r="H19" s="36"/>
      <c r="I19" s="36"/>
      <c r="J19" s="36"/>
      <c r="K19" s="36"/>
      <c r="L19" s="36"/>
      <c r="M19" s="36"/>
      <c r="N19" s="42"/>
      <c r="O19" s="3"/>
      <c r="P19" s="3">
        <f t="shared" si="6"/>
        <v>0</v>
      </c>
      <c r="Q19" s="3"/>
      <c r="R19" s="3"/>
      <c r="S19" s="3"/>
      <c r="T19" s="3"/>
      <c r="U19" s="31">
        <f t="shared" si="2"/>
        <v>0</v>
      </c>
      <c r="V19" s="3">
        <f t="shared" si="7"/>
        <v>0</v>
      </c>
      <c r="W19" s="32">
        <f t="shared" si="3"/>
        <v>0</v>
      </c>
      <c r="X19" s="33"/>
      <c r="Y19" s="3">
        <f t="shared" si="4"/>
        <v>0</v>
      </c>
      <c r="Z19" s="34">
        <f t="shared" si="5"/>
        <v>0</v>
      </c>
      <c r="AA19" s="35">
        <f t="shared" si="8"/>
        <v>0</v>
      </c>
    </row>
    <row r="20" spans="1:27" ht="21" x14ac:dyDescent="0.35">
      <c r="A20" s="1"/>
      <c r="B20" t="s">
        <v>58</v>
      </c>
      <c r="C20" s="2" t="s">
        <v>59</v>
      </c>
      <c r="D20" t="s">
        <v>51</v>
      </c>
      <c r="E20" s="3">
        <v>4844.53</v>
      </c>
      <c r="F20" s="29">
        <v>15</v>
      </c>
      <c r="G20" s="30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6"/>
        <v>4844.53</v>
      </c>
      <c r="Q20" s="3"/>
      <c r="R20" s="3"/>
      <c r="S20" s="3">
        <v>397.02</v>
      </c>
      <c r="T20" s="3">
        <v>0.19</v>
      </c>
      <c r="U20" s="31">
        <f t="shared" si="2"/>
        <v>557.12</v>
      </c>
      <c r="V20" s="3">
        <f t="shared" si="7"/>
        <v>2513.33</v>
      </c>
      <c r="W20" s="32">
        <f t="shared" si="3"/>
        <v>2331.1999999999998</v>
      </c>
      <c r="X20" s="33">
        <v>357.56</v>
      </c>
      <c r="Y20" s="3">
        <f t="shared" si="4"/>
        <v>993.13</v>
      </c>
      <c r="Z20" s="34">
        <f t="shared" si="5"/>
        <v>96.89</v>
      </c>
      <c r="AA20" s="35">
        <f t="shared" si="8"/>
        <v>1447.5800000000002</v>
      </c>
    </row>
    <row r="21" spans="1:27" ht="21" x14ac:dyDescent="0.35">
      <c r="A21" s="1"/>
      <c r="B21" t="s">
        <v>60</v>
      </c>
      <c r="C21" s="2" t="s">
        <v>61</v>
      </c>
      <c r="D21" t="s">
        <v>62</v>
      </c>
      <c r="E21" s="3">
        <v>5278.78</v>
      </c>
      <c r="F21" s="29">
        <v>15</v>
      </c>
      <c r="G21" s="30">
        <v>444.89</v>
      </c>
      <c r="H21" s="3"/>
      <c r="I21" s="3"/>
      <c r="J21" s="3"/>
      <c r="K21" s="3"/>
      <c r="L21" s="3"/>
      <c r="M21" s="3"/>
      <c r="N21" s="36"/>
      <c r="O21" s="3"/>
      <c r="P21" s="3">
        <f t="shared" si="6"/>
        <v>5278.78</v>
      </c>
      <c r="Q21" s="3"/>
      <c r="R21" s="3"/>
      <c r="S21" s="3">
        <v>466.53</v>
      </c>
      <c r="T21" s="3">
        <v>-0.1</v>
      </c>
      <c r="U21" s="31">
        <f t="shared" si="2"/>
        <v>607.05999999999995</v>
      </c>
      <c r="V21" s="3">
        <f t="shared" si="7"/>
        <v>1518.3799999999997</v>
      </c>
      <c r="W21" s="32">
        <f t="shared" si="3"/>
        <v>3760.4</v>
      </c>
      <c r="X21" s="33">
        <v>369.81</v>
      </c>
      <c r="Y21" s="3">
        <f t="shared" si="4"/>
        <v>1082.1500000000001</v>
      </c>
      <c r="Z21" s="34">
        <f t="shared" si="5"/>
        <v>105.58</v>
      </c>
      <c r="AA21" s="35">
        <f t="shared" si="8"/>
        <v>1557.54</v>
      </c>
    </row>
    <row r="22" spans="1:27" ht="18.75" x14ac:dyDescent="0.3">
      <c r="A22" s="1"/>
      <c r="B22" s="25" t="s">
        <v>31</v>
      </c>
      <c r="C22" s="38"/>
      <c r="D22" s="39"/>
      <c r="E22" s="40">
        <f>SUM(E12:E21)</f>
        <v>62439.219999999987</v>
      </c>
      <c r="F22" s="40"/>
      <c r="G22" s="40">
        <f t="shared" ref="G22" si="9">SUM(G12:G21)</f>
        <v>11529.16</v>
      </c>
      <c r="H22" s="40">
        <f t="shared" ref="H22" si="10"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 t="shared" ref="O22" si="11">SUM(O12:O21)</f>
        <v>0</v>
      </c>
      <c r="P22" s="40">
        <f>SUM(P12:P21)</f>
        <v>62439.219999999987</v>
      </c>
      <c r="Q22" s="40">
        <f>SUM(Q12:S21)</f>
        <v>7218.21</v>
      </c>
      <c r="R22" s="40">
        <f>SUM(R12:T21)</f>
        <v>7218.5499999999993</v>
      </c>
      <c r="S22" s="40">
        <f t="shared" ref="S22:Z22" si="12">SUM(S12:S21)</f>
        <v>7218.21</v>
      </c>
      <c r="T22" s="40">
        <f t="shared" si="12"/>
        <v>0.33999999999999997</v>
      </c>
      <c r="U22" s="40">
        <f t="shared" si="12"/>
        <v>7180.51</v>
      </c>
      <c r="V22" s="40">
        <f t="shared" si="12"/>
        <v>25928.220000000005</v>
      </c>
      <c r="W22" s="40">
        <f t="shared" si="12"/>
        <v>36511</v>
      </c>
      <c r="X22" s="40">
        <f t="shared" si="12"/>
        <v>3749.59</v>
      </c>
      <c r="Y22" s="40">
        <f t="shared" si="12"/>
        <v>12800.05</v>
      </c>
      <c r="Z22" s="40">
        <f t="shared" si="12"/>
        <v>1248.79</v>
      </c>
      <c r="AA22" s="40">
        <f>SUM(AA12:AA21)</f>
        <v>17798.43</v>
      </c>
    </row>
    <row r="23" spans="1:27" ht="18.75" x14ac:dyDescent="0.3">
      <c r="A23" s="1"/>
      <c r="B23" s="25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1"/>
      <c r="X23" s="1"/>
      <c r="Y23" s="1"/>
      <c r="Z23" s="1"/>
      <c r="AA23" s="1"/>
    </row>
    <row r="24" spans="1:27" ht="18.75" x14ac:dyDescent="0.3">
      <c r="A24" s="1"/>
      <c r="B24" s="25" t="s">
        <v>63</v>
      </c>
      <c r="C24" s="38" t="s">
        <v>64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1"/>
      <c r="X24" s="1"/>
      <c r="Y24" s="1"/>
      <c r="Z24" s="1"/>
      <c r="AA24" s="1"/>
    </row>
    <row r="25" spans="1:27" ht="21" x14ac:dyDescent="0.35">
      <c r="A25" s="1"/>
      <c r="B25" s="1" t="s">
        <v>65</v>
      </c>
      <c r="C25" s="2" t="s">
        <v>66</v>
      </c>
      <c r="D25" t="s">
        <v>67</v>
      </c>
      <c r="E25" s="3">
        <v>7782.06</v>
      </c>
      <c r="F25" s="29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31">
        <f>ROUND(E25*0.115,2)</f>
        <v>894.94</v>
      </c>
      <c r="V25" s="3">
        <f>SUM(S25:U25)+G25</f>
        <v>1846.06</v>
      </c>
      <c r="W25" s="32">
        <f>P25-V25</f>
        <v>5936</v>
      </c>
      <c r="X25" s="45">
        <v>440.45</v>
      </c>
      <c r="Y25" s="3">
        <f>ROUND(+E25*17.5%,2)+ROUND(E25*3%,2)</f>
        <v>1595.32</v>
      </c>
      <c r="Z25" s="34">
        <f>ROUND(+E25*2%,2)</f>
        <v>155.63999999999999</v>
      </c>
      <c r="AA25" s="35">
        <f>SUM(X25:Z25)</f>
        <v>2191.41</v>
      </c>
    </row>
    <row r="26" spans="1:27" ht="21" x14ac:dyDescent="0.35">
      <c r="A26" s="1"/>
      <c r="B26" s="1" t="s">
        <v>68</v>
      </c>
      <c r="C26" s="2" t="s">
        <v>69</v>
      </c>
      <c r="D26" t="s">
        <v>70</v>
      </c>
      <c r="E26" s="3">
        <v>7782.06</v>
      </c>
      <c r="F26" s="29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 t="shared" ref="P26:P28" si="13">E26+-N26</f>
        <v>7782.06</v>
      </c>
      <c r="Q26" s="3">
        <v>0</v>
      </c>
      <c r="R26" s="3"/>
      <c r="S26" s="3">
        <v>951.13</v>
      </c>
      <c r="T26" s="3">
        <v>-0.01</v>
      </c>
      <c r="U26" s="31">
        <f>ROUND(E26*0.115,2)</f>
        <v>894.94</v>
      </c>
      <c r="V26" s="3">
        <f t="shared" ref="V26:V28" si="14">SUM(S26:U26)+G26</f>
        <v>1846.06</v>
      </c>
      <c r="W26" s="32">
        <f>P26-V26</f>
        <v>5936</v>
      </c>
      <c r="X26" s="45">
        <v>440.45</v>
      </c>
      <c r="Y26" s="3">
        <f>ROUND(+E26*17.5%,2)+ROUND(E26*3%,2)</f>
        <v>1595.32</v>
      </c>
      <c r="Z26" s="34">
        <f>ROUND(+E26*2%,2)</f>
        <v>155.63999999999999</v>
      </c>
      <c r="AA26" s="35">
        <f t="shared" ref="AA26:AA28" si="15">SUM(X26:Z26)</f>
        <v>2191.41</v>
      </c>
    </row>
    <row r="27" spans="1:27" ht="21" x14ac:dyDescent="0.35">
      <c r="A27" s="1"/>
      <c r="B27" s="1" t="s">
        <v>71</v>
      </c>
      <c r="C27" s="2" t="s">
        <v>72</v>
      </c>
      <c r="D27" s="46" t="s">
        <v>73</v>
      </c>
      <c r="E27" s="3">
        <v>7782.06</v>
      </c>
      <c r="F27" s="29">
        <v>15</v>
      </c>
      <c r="G27" s="3"/>
      <c r="H27" s="3"/>
      <c r="I27" s="3"/>
      <c r="J27" s="3"/>
      <c r="K27" s="3"/>
      <c r="L27" s="3"/>
      <c r="M27" s="3"/>
      <c r="N27" s="36"/>
      <c r="O27" s="3"/>
      <c r="P27" s="3">
        <f t="shared" si="13"/>
        <v>7782.06</v>
      </c>
      <c r="Q27" s="3">
        <v>0</v>
      </c>
      <c r="R27" s="3"/>
      <c r="S27" s="3">
        <v>951.13</v>
      </c>
      <c r="T27" s="3">
        <v>0.19</v>
      </c>
      <c r="U27" s="31">
        <f>ROUND(E27*0.115,2)</f>
        <v>894.94</v>
      </c>
      <c r="V27" s="3">
        <f t="shared" si="14"/>
        <v>1846.2600000000002</v>
      </c>
      <c r="W27" s="32">
        <f>P27-V27</f>
        <v>5935.8</v>
      </c>
      <c r="X27" s="45">
        <v>440.45</v>
      </c>
      <c r="Y27" s="3">
        <f>ROUND(+E27*17.5%,2)+ROUND(E27*3%,2)</f>
        <v>1595.32</v>
      </c>
      <c r="Z27" s="34">
        <f>ROUND(+E27*2%,2)</f>
        <v>155.63999999999999</v>
      </c>
      <c r="AA27" s="35">
        <f t="shared" si="15"/>
        <v>2191.41</v>
      </c>
    </row>
    <row r="28" spans="1:27" ht="21" x14ac:dyDescent="0.35">
      <c r="A28" s="1"/>
      <c r="B28" s="46" t="s">
        <v>74</v>
      </c>
      <c r="C28" s="2" t="s">
        <v>75</v>
      </c>
      <c r="D28" t="s">
        <v>70</v>
      </c>
      <c r="E28" s="3">
        <v>7782.06</v>
      </c>
      <c r="F28" s="29">
        <v>15</v>
      </c>
      <c r="G28" s="3"/>
      <c r="H28" s="36"/>
      <c r="I28" s="36"/>
      <c r="J28" s="36"/>
      <c r="K28" s="36"/>
      <c r="L28" s="36"/>
      <c r="M28" s="36"/>
      <c r="N28" s="36"/>
      <c r="O28" s="3"/>
      <c r="P28" s="3">
        <f t="shared" si="13"/>
        <v>7782.06</v>
      </c>
      <c r="Q28" s="3"/>
      <c r="R28" s="3"/>
      <c r="S28" s="3">
        <v>951.13</v>
      </c>
      <c r="T28" s="3">
        <v>-0.01</v>
      </c>
      <c r="U28" s="31">
        <f>ROUND(E28*0.115,2)</f>
        <v>894.94</v>
      </c>
      <c r="V28" s="3">
        <f t="shared" si="14"/>
        <v>1846.06</v>
      </c>
      <c r="W28" s="32">
        <f>P28-V28</f>
        <v>5936</v>
      </c>
      <c r="X28" s="45">
        <v>440.45</v>
      </c>
      <c r="Y28" s="3">
        <f>ROUND(+E28*17.5%,2)+ROUND(E28*3%,2)</f>
        <v>1595.32</v>
      </c>
      <c r="Z28" s="34">
        <f>ROUND(+E28*2%,2)</f>
        <v>155.63999999999999</v>
      </c>
      <c r="AA28" s="35">
        <f t="shared" si="15"/>
        <v>2191.41</v>
      </c>
    </row>
    <row r="29" spans="1:27" ht="18.75" x14ac:dyDescent="0.3">
      <c r="A29" s="1"/>
      <c r="B29" s="25" t="s">
        <v>31</v>
      </c>
      <c r="C29" s="38"/>
      <c r="D29" s="39"/>
      <c r="E29" s="40">
        <f>SUM(E25:E28)</f>
        <v>31128.240000000002</v>
      </c>
      <c r="F29" s="40"/>
      <c r="G29" s="40">
        <f>+G28+G27+G25+G26</f>
        <v>0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 t="shared" ref="O29" si="16">SUM(O25:O28)</f>
        <v>0</v>
      </c>
      <c r="P29" s="40">
        <f>SUM(P25:P28)</f>
        <v>31128.240000000002</v>
      </c>
      <c r="Q29" s="40">
        <f>SUM(Q25:Q27)</f>
        <v>0</v>
      </c>
      <c r="R29" s="40">
        <f>SUM(R25:R27)</f>
        <v>0</v>
      </c>
      <c r="S29" s="40">
        <f>SUM(S25:S28)</f>
        <v>3804.52</v>
      </c>
      <c r="T29" s="40">
        <f>SUM(T25:T28)</f>
        <v>0.16</v>
      </c>
      <c r="U29" s="40">
        <f>SUM(U25:U28)</f>
        <v>3579.76</v>
      </c>
      <c r="V29" s="40">
        <f t="shared" ref="V29:AA29" si="17">SUM(V25:V28)</f>
        <v>7384.4400000000005</v>
      </c>
      <c r="W29" s="40">
        <f t="shared" si="17"/>
        <v>23743.8</v>
      </c>
      <c r="X29" s="40">
        <f t="shared" si="17"/>
        <v>1761.8</v>
      </c>
      <c r="Y29" s="40">
        <f t="shared" si="17"/>
        <v>6381.28</v>
      </c>
      <c r="Z29" s="40">
        <f t="shared" si="17"/>
        <v>622.55999999999995</v>
      </c>
      <c r="AA29" s="40">
        <f t="shared" si="17"/>
        <v>8765.64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  <c r="X30" s="1"/>
      <c r="Y30" s="1"/>
      <c r="Z30" s="1"/>
      <c r="AA30" s="1"/>
    </row>
    <row r="31" spans="1:27" ht="18.75" x14ac:dyDescent="0.3">
      <c r="A31" s="1"/>
      <c r="B31" s="25" t="s">
        <v>76</v>
      </c>
      <c r="C31" s="38" t="s">
        <v>77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  <c r="X31" s="1"/>
      <c r="Y31" s="1"/>
      <c r="Z31" s="1"/>
      <c r="AA31" s="1"/>
    </row>
    <row r="32" spans="1:27" ht="21" x14ac:dyDescent="0.35">
      <c r="A32" s="1"/>
      <c r="B32" s="1" t="s">
        <v>78</v>
      </c>
      <c r="C32" s="2"/>
      <c r="D32" t="s">
        <v>126</v>
      </c>
      <c r="E32" s="3"/>
      <c r="F32" s="29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47"/>
      <c r="V32" s="3"/>
      <c r="W32" s="48"/>
      <c r="X32" s="45"/>
      <c r="Y32" s="45"/>
      <c r="Z32" s="34"/>
      <c r="AA32" s="35"/>
    </row>
    <row r="33" spans="1:27" ht="21" x14ac:dyDescent="0.35">
      <c r="A33" s="1"/>
      <c r="B33" t="s">
        <v>78</v>
      </c>
      <c r="C33" s="2" t="s">
        <v>79</v>
      </c>
      <c r="D33" t="s">
        <v>80</v>
      </c>
      <c r="E33" s="3">
        <v>7782.06</v>
      </c>
      <c r="F33" s="29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>E33+-N33</f>
        <v>7782.06</v>
      </c>
      <c r="Q33" s="3"/>
      <c r="R33" s="3"/>
      <c r="S33" s="3">
        <v>951.13</v>
      </c>
      <c r="T33" s="3">
        <v>0.19</v>
      </c>
      <c r="U33" s="47">
        <f t="shared" ref="U33:U49" si="18">ROUND(E33*0.115,2)</f>
        <v>894.94</v>
      </c>
      <c r="V33" s="3">
        <f>SUM(S33:U33)+G33</f>
        <v>1846.2600000000002</v>
      </c>
      <c r="W33" s="32">
        <f t="shared" ref="W33:W49" si="19">P33-V33</f>
        <v>5935.8</v>
      </c>
      <c r="X33" s="45">
        <v>440.45</v>
      </c>
      <c r="Y33" s="3">
        <f t="shared" ref="Y33:Y49" si="20">ROUND(+E33*17.5%,2)+ROUND(E33*3%,2)</f>
        <v>1595.32</v>
      </c>
      <c r="Z33" s="34">
        <f t="shared" ref="Z33:Z49" si="21">ROUND(+E33*2%,2)</f>
        <v>155.63999999999999</v>
      </c>
      <c r="AA33" s="35">
        <f>SUM(X33:Z33)</f>
        <v>2191.41</v>
      </c>
    </row>
    <row r="34" spans="1:27" ht="21" x14ac:dyDescent="0.35">
      <c r="A34" s="1"/>
      <c r="B34" s="46" t="s">
        <v>81</v>
      </c>
      <c r="C34" s="2" t="s">
        <v>82</v>
      </c>
      <c r="D34" t="s">
        <v>80</v>
      </c>
      <c r="E34" s="3">
        <v>7782.06</v>
      </c>
      <c r="F34" s="29">
        <v>15</v>
      </c>
      <c r="G34" s="44"/>
      <c r="H34" s="3"/>
      <c r="I34" s="3"/>
      <c r="J34" s="3"/>
      <c r="K34" s="3"/>
      <c r="L34" s="3"/>
      <c r="M34" s="3"/>
      <c r="N34" s="36"/>
      <c r="O34" s="3"/>
      <c r="P34" s="3">
        <f t="shared" ref="P34:P49" si="22">E34+-N34</f>
        <v>7782.06</v>
      </c>
      <c r="Q34" s="3"/>
      <c r="R34" s="3"/>
      <c r="S34" s="3">
        <v>951.13</v>
      </c>
      <c r="T34" s="3">
        <v>-0.01</v>
      </c>
      <c r="U34" s="47">
        <f t="shared" si="18"/>
        <v>894.94</v>
      </c>
      <c r="V34" s="3">
        <f t="shared" ref="V34:V49" si="23">SUM(S34:U34)+G34</f>
        <v>1846.06</v>
      </c>
      <c r="W34" s="32">
        <f t="shared" si="19"/>
        <v>5936</v>
      </c>
      <c r="X34" s="45">
        <v>440.45</v>
      </c>
      <c r="Y34" s="3">
        <f t="shared" si="20"/>
        <v>1595.32</v>
      </c>
      <c r="Z34" s="34">
        <f t="shared" si="21"/>
        <v>155.63999999999999</v>
      </c>
      <c r="AA34" s="35">
        <f t="shared" ref="AA34:AA49" si="24">SUM(X34:Z34)</f>
        <v>2191.41</v>
      </c>
    </row>
    <row r="35" spans="1:27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9">
        <v>15</v>
      </c>
      <c r="G35" s="30">
        <v>1332</v>
      </c>
      <c r="H35" s="3"/>
      <c r="I35" s="3"/>
      <c r="J35" s="3"/>
      <c r="K35" s="3"/>
      <c r="L35" s="3"/>
      <c r="M35" s="3"/>
      <c r="N35" s="36"/>
      <c r="O35" s="3"/>
      <c r="P35" s="3">
        <f t="shared" si="22"/>
        <v>7989.28</v>
      </c>
      <c r="Q35" s="3">
        <v>0</v>
      </c>
      <c r="R35" s="3"/>
      <c r="S35" s="3">
        <v>995.41</v>
      </c>
      <c r="T35" s="3">
        <v>0.1</v>
      </c>
      <c r="U35" s="47">
        <f t="shared" si="18"/>
        <v>918.77</v>
      </c>
      <c r="V35" s="3">
        <f t="shared" si="23"/>
        <v>3246.2799999999997</v>
      </c>
      <c r="W35" s="32">
        <f t="shared" si="19"/>
        <v>4743</v>
      </c>
      <c r="X35" s="45">
        <v>446.29</v>
      </c>
      <c r="Y35" s="3">
        <f t="shared" si="20"/>
        <v>1637.8</v>
      </c>
      <c r="Z35" s="34">
        <f t="shared" si="21"/>
        <v>159.79</v>
      </c>
      <c r="AA35" s="35">
        <f t="shared" si="24"/>
        <v>2243.88</v>
      </c>
    </row>
    <row r="36" spans="1:27" ht="21" x14ac:dyDescent="0.35">
      <c r="A36" s="1"/>
      <c r="B36" s="1" t="s">
        <v>86</v>
      </c>
      <c r="C36" s="2" t="s">
        <v>87</v>
      </c>
      <c r="D36" s="1" t="s">
        <v>88</v>
      </c>
      <c r="E36" s="3">
        <v>7782.06</v>
      </c>
      <c r="F36" s="29">
        <v>15</v>
      </c>
      <c r="G36" s="30">
        <v>3417</v>
      </c>
      <c r="H36" s="3"/>
      <c r="I36" s="3"/>
      <c r="J36" s="3"/>
      <c r="K36" s="3"/>
      <c r="L36" s="3"/>
      <c r="M36" s="3"/>
      <c r="N36" s="36"/>
      <c r="O36" s="3"/>
      <c r="P36" s="3">
        <f t="shared" si="22"/>
        <v>7782.06</v>
      </c>
      <c r="Q36" s="3">
        <v>0</v>
      </c>
      <c r="R36" s="3"/>
      <c r="S36" s="3">
        <v>951.13</v>
      </c>
      <c r="T36" s="3">
        <v>-0.01</v>
      </c>
      <c r="U36" s="47">
        <f t="shared" si="18"/>
        <v>894.94</v>
      </c>
      <c r="V36" s="3">
        <f t="shared" si="23"/>
        <v>5263.0599999999995</v>
      </c>
      <c r="W36" s="32">
        <f t="shared" si="19"/>
        <v>2519.0000000000009</v>
      </c>
      <c r="X36" s="45">
        <v>440.45</v>
      </c>
      <c r="Y36" s="3">
        <f t="shared" si="20"/>
        <v>1595.32</v>
      </c>
      <c r="Z36" s="34">
        <f t="shared" si="21"/>
        <v>155.63999999999999</v>
      </c>
      <c r="AA36" s="35">
        <f t="shared" si="24"/>
        <v>2191.41</v>
      </c>
    </row>
    <row r="37" spans="1:27" ht="21" x14ac:dyDescent="0.35">
      <c r="A37" s="1"/>
      <c r="B37" s="1" t="s">
        <v>89</v>
      </c>
      <c r="C37" s="2" t="s">
        <v>90</v>
      </c>
      <c r="D37" s="1" t="s">
        <v>91</v>
      </c>
      <c r="E37" s="3">
        <v>7782.06</v>
      </c>
      <c r="F37" s="29">
        <v>15</v>
      </c>
      <c r="G37" s="30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22"/>
        <v>7782.06</v>
      </c>
      <c r="Q37" s="3">
        <v>0</v>
      </c>
      <c r="R37" s="3"/>
      <c r="S37" s="3">
        <v>951.13</v>
      </c>
      <c r="T37" s="3">
        <v>-0.01</v>
      </c>
      <c r="U37" s="47">
        <f t="shared" si="18"/>
        <v>894.94</v>
      </c>
      <c r="V37" s="3">
        <f t="shared" si="23"/>
        <v>3989.06</v>
      </c>
      <c r="W37" s="32">
        <f t="shared" si="19"/>
        <v>3793.0000000000005</v>
      </c>
      <c r="X37" s="45">
        <v>440.45</v>
      </c>
      <c r="Y37" s="3">
        <f t="shared" si="20"/>
        <v>1595.32</v>
      </c>
      <c r="Z37" s="34">
        <f t="shared" si="21"/>
        <v>155.63999999999999</v>
      </c>
      <c r="AA37" s="35">
        <f t="shared" si="24"/>
        <v>2191.41</v>
      </c>
    </row>
    <row r="38" spans="1:27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9"/>
      <c r="G38" s="44"/>
      <c r="H38" s="3"/>
      <c r="I38" s="3"/>
      <c r="J38" s="3"/>
      <c r="K38" s="3"/>
      <c r="L38" s="3"/>
      <c r="M38" s="3"/>
      <c r="N38" s="36"/>
      <c r="O38" s="3"/>
      <c r="P38" s="3">
        <f t="shared" si="22"/>
        <v>0</v>
      </c>
      <c r="Q38" s="3">
        <v>0</v>
      </c>
      <c r="R38" s="3"/>
      <c r="S38" s="3"/>
      <c r="T38" s="3"/>
      <c r="U38" s="47">
        <f t="shared" si="18"/>
        <v>0</v>
      </c>
      <c r="V38" s="3">
        <f t="shared" si="23"/>
        <v>0</v>
      </c>
      <c r="W38" s="32">
        <f t="shared" si="19"/>
        <v>0</v>
      </c>
      <c r="X38" s="45"/>
      <c r="Y38" s="3">
        <f t="shared" si="20"/>
        <v>0</v>
      </c>
      <c r="Z38" s="34">
        <f t="shared" si="21"/>
        <v>0</v>
      </c>
      <c r="AA38" s="35">
        <f t="shared" si="24"/>
        <v>0</v>
      </c>
    </row>
    <row r="39" spans="1:27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9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22"/>
        <v>7513.82</v>
      </c>
      <c r="Q39" s="3">
        <v>0</v>
      </c>
      <c r="R39" s="3"/>
      <c r="S39" s="3">
        <v>893.85</v>
      </c>
      <c r="T39" s="3">
        <v>0.08</v>
      </c>
      <c r="U39" s="47">
        <f t="shared" si="18"/>
        <v>864.09</v>
      </c>
      <c r="V39" s="3">
        <f t="shared" si="23"/>
        <v>1758.02</v>
      </c>
      <c r="W39" s="32">
        <f t="shared" si="19"/>
        <v>5755.7999999999993</v>
      </c>
      <c r="X39" s="45">
        <v>432.88</v>
      </c>
      <c r="Y39" s="3">
        <f t="shared" si="20"/>
        <v>1540.3300000000002</v>
      </c>
      <c r="Z39" s="34">
        <f t="shared" si="21"/>
        <v>150.28</v>
      </c>
      <c r="AA39" s="35">
        <f t="shared" si="24"/>
        <v>2123.4900000000002</v>
      </c>
    </row>
    <row r="40" spans="1:27" ht="21" x14ac:dyDescent="0.35">
      <c r="A40" s="1"/>
      <c r="B40" t="s">
        <v>96</v>
      </c>
      <c r="C40" s="2" t="s">
        <v>97</v>
      </c>
      <c r="D40" t="s">
        <v>98</v>
      </c>
      <c r="E40" s="3">
        <v>7782.06</v>
      </c>
      <c r="F40" s="29">
        <v>15</v>
      </c>
      <c r="G40" s="3"/>
      <c r="H40" s="3"/>
      <c r="I40" s="3"/>
      <c r="J40" s="30">
        <v>2257.0300000000002</v>
      </c>
      <c r="K40" s="30">
        <v>86.18</v>
      </c>
      <c r="L40" s="30">
        <v>1375.93</v>
      </c>
      <c r="M40" s="30">
        <v>37.35</v>
      </c>
      <c r="N40" s="42"/>
      <c r="O40" s="3"/>
      <c r="P40" s="3">
        <f t="shared" si="22"/>
        <v>7782.06</v>
      </c>
      <c r="Q40" s="3">
        <v>0</v>
      </c>
      <c r="R40" s="3"/>
      <c r="S40" s="3">
        <v>951.13</v>
      </c>
      <c r="T40" s="3">
        <v>-0.1</v>
      </c>
      <c r="U40" s="47">
        <f t="shared" si="18"/>
        <v>894.94</v>
      </c>
      <c r="V40" s="3">
        <f>SUM(S40:U40)+G40+J40+K40+L40+M40</f>
        <v>5602.4600000000009</v>
      </c>
      <c r="W40" s="32">
        <f t="shared" si="19"/>
        <v>2179.5999999999995</v>
      </c>
      <c r="X40" s="45">
        <v>440.45</v>
      </c>
      <c r="Y40" s="3">
        <f t="shared" si="20"/>
        <v>1595.32</v>
      </c>
      <c r="Z40" s="34">
        <f t="shared" si="21"/>
        <v>155.63999999999999</v>
      </c>
      <c r="AA40" s="35">
        <f t="shared" si="24"/>
        <v>2191.41</v>
      </c>
    </row>
    <row r="41" spans="1:27" ht="21" x14ac:dyDescent="0.35">
      <c r="A41" s="1"/>
      <c r="B41" s="1" t="s">
        <v>99</v>
      </c>
      <c r="C41" s="2" t="s">
        <v>100</v>
      </c>
      <c r="D41" s="1" t="s">
        <v>98</v>
      </c>
      <c r="E41" s="3">
        <v>7782.06</v>
      </c>
      <c r="F41" s="29">
        <v>15</v>
      </c>
      <c r="G41" s="49"/>
      <c r="H41" s="3"/>
      <c r="I41" s="3"/>
      <c r="J41" s="30">
        <v>2254.1999999999998</v>
      </c>
      <c r="K41" s="30">
        <v>112.95</v>
      </c>
      <c r="L41" s="49"/>
      <c r="M41" s="49"/>
      <c r="N41" s="42"/>
      <c r="O41" s="3"/>
      <c r="P41" s="3">
        <f t="shared" si="22"/>
        <v>7782.06</v>
      </c>
      <c r="Q41" s="3">
        <v>0</v>
      </c>
      <c r="R41" s="3"/>
      <c r="S41" s="3">
        <v>951.13</v>
      </c>
      <c r="T41" s="3">
        <v>0.04</v>
      </c>
      <c r="U41" s="47">
        <f t="shared" si="18"/>
        <v>894.94</v>
      </c>
      <c r="V41" s="3">
        <f>SUM(S41:U41)+G41+J41+K41</f>
        <v>4213.2599999999993</v>
      </c>
      <c r="W41" s="32">
        <f t="shared" si="19"/>
        <v>3568.8000000000011</v>
      </c>
      <c r="X41" s="45">
        <v>440.45</v>
      </c>
      <c r="Y41" s="3">
        <f t="shared" si="20"/>
        <v>1595.32</v>
      </c>
      <c r="Z41" s="34">
        <f t="shared" si="21"/>
        <v>155.63999999999999</v>
      </c>
      <c r="AA41" s="35">
        <f t="shared" si="24"/>
        <v>2191.41</v>
      </c>
    </row>
    <row r="42" spans="1:27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9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22"/>
        <v>7513.82</v>
      </c>
      <c r="Q42" s="3">
        <v>0</v>
      </c>
      <c r="R42" s="3"/>
      <c r="S42" s="3">
        <v>893.85</v>
      </c>
      <c r="T42" s="3">
        <v>0.08</v>
      </c>
      <c r="U42" s="47">
        <f t="shared" si="18"/>
        <v>864.09</v>
      </c>
      <c r="V42" s="3">
        <f t="shared" si="23"/>
        <v>1758.02</v>
      </c>
      <c r="W42" s="32">
        <f t="shared" si="19"/>
        <v>5755.7999999999993</v>
      </c>
      <c r="X42" s="45">
        <v>432.88</v>
      </c>
      <c r="Y42" s="3">
        <f t="shared" si="20"/>
        <v>1540.3300000000002</v>
      </c>
      <c r="Z42" s="34">
        <f t="shared" si="21"/>
        <v>150.28</v>
      </c>
      <c r="AA42" s="35">
        <f t="shared" si="24"/>
        <v>2123.4900000000002</v>
      </c>
    </row>
    <row r="43" spans="1:27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9">
        <v>15</v>
      </c>
      <c r="G43" s="30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22"/>
        <v>7782.06</v>
      </c>
      <c r="Q43" s="3">
        <v>0</v>
      </c>
      <c r="R43" s="3"/>
      <c r="S43" s="3">
        <v>951.13</v>
      </c>
      <c r="T43" s="3">
        <v>-0.01</v>
      </c>
      <c r="U43" s="47">
        <f t="shared" si="18"/>
        <v>894.94</v>
      </c>
      <c r="V43" s="3">
        <f t="shared" si="23"/>
        <v>3099.06</v>
      </c>
      <c r="W43" s="32">
        <f t="shared" si="19"/>
        <v>4683</v>
      </c>
      <c r="X43" s="45">
        <v>440.45</v>
      </c>
      <c r="Y43" s="3">
        <f t="shared" si="20"/>
        <v>1595.32</v>
      </c>
      <c r="Z43" s="34">
        <f t="shared" si="21"/>
        <v>155.63999999999999</v>
      </c>
      <c r="AA43" s="35">
        <f t="shared" si="24"/>
        <v>2191.41</v>
      </c>
    </row>
    <row r="44" spans="1:27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9">
        <v>15</v>
      </c>
      <c r="G44" s="30">
        <v>890</v>
      </c>
      <c r="H44" s="3"/>
      <c r="I44" s="3"/>
      <c r="J44" s="3"/>
      <c r="K44" s="3"/>
      <c r="L44" s="3"/>
      <c r="M44" s="3"/>
      <c r="N44" s="36"/>
      <c r="O44" s="3"/>
      <c r="P44" s="3">
        <f t="shared" si="22"/>
        <v>7782.06</v>
      </c>
      <c r="Q44" s="3">
        <v>0</v>
      </c>
      <c r="R44" s="3"/>
      <c r="S44" s="3">
        <v>951.13</v>
      </c>
      <c r="T44" s="3">
        <v>-0.01</v>
      </c>
      <c r="U44" s="47">
        <f t="shared" si="18"/>
        <v>894.94</v>
      </c>
      <c r="V44" s="3">
        <f t="shared" si="23"/>
        <v>2736.06</v>
      </c>
      <c r="W44" s="32">
        <f t="shared" si="19"/>
        <v>5046</v>
      </c>
      <c r="X44" s="45">
        <v>440.45</v>
      </c>
      <c r="Y44" s="3">
        <f t="shared" si="20"/>
        <v>1595.32</v>
      </c>
      <c r="Z44" s="34">
        <f t="shared" si="21"/>
        <v>155.63999999999999</v>
      </c>
      <c r="AA44" s="35">
        <f t="shared" si="24"/>
        <v>2191.41</v>
      </c>
    </row>
    <row r="45" spans="1:27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9">
        <v>15</v>
      </c>
      <c r="G45" s="30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22"/>
        <v>7782.06</v>
      </c>
      <c r="Q45" s="3">
        <v>0</v>
      </c>
      <c r="R45" s="3"/>
      <c r="S45" s="3">
        <v>951.13</v>
      </c>
      <c r="T45" s="3">
        <v>-0.01</v>
      </c>
      <c r="U45" s="47">
        <f t="shared" si="18"/>
        <v>894.94</v>
      </c>
      <c r="V45" s="3">
        <f t="shared" si="23"/>
        <v>2790.06</v>
      </c>
      <c r="W45" s="32">
        <f t="shared" si="19"/>
        <v>4992</v>
      </c>
      <c r="X45" s="45">
        <v>440.45</v>
      </c>
      <c r="Y45" s="3">
        <f t="shared" si="20"/>
        <v>1595.32</v>
      </c>
      <c r="Z45" s="34">
        <f t="shared" si="21"/>
        <v>155.63999999999999</v>
      </c>
      <c r="AA45" s="35">
        <f t="shared" si="24"/>
        <v>2191.41</v>
      </c>
    </row>
    <row r="46" spans="1:27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9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22"/>
        <v>7782.06</v>
      </c>
      <c r="Q46" s="3">
        <v>0</v>
      </c>
      <c r="R46" s="3"/>
      <c r="S46" s="3">
        <v>951.13</v>
      </c>
      <c r="T46" s="3">
        <v>-0.01</v>
      </c>
      <c r="U46" s="47">
        <f t="shared" si="18"/>
        <v>894.94</v>
      </c>
      <c r="V46" s="3">
        <f t="shared" si="23"/>
        <v>1846.06</v>
      </c>
      <c r="W46" s="32">
        <f t="shared" si="19"/>
        <v>5936</v>
      </c>
      <c r="X46" s="45">
        <v>440.45</v>
      </c>
      <c r="Y46" s="3">
        <f t="shared" si="20"/>
        <v>1595.32</v>
      </c>
      <c r="Z46" s="34">
        <f t="shared" si="21"/>
        <v>155.63999999999999</v>
      </c>
      <c r="AA46" s="35">
        <f t="shared" si="24"/>
        <v>2191.41</v>
      </c>
    </row>
    <row r="47" spans="1:27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9">
        <v>15</v>
      </c>
      <c r="G47" s="3"/>
      <c r="H47" s="3"/>
      <c r="I47" s="30">
        <v>2600.7800000000002</v>
      </c>
      <c r="J47" s="3"/>
      <c r="K47" s="3"/>
      <c r="L47" s="3"/>
      <c r="M47" s="3"/>
      <c r="N47" s="36"/>
      <c r="O47" s="3"/>
      <c r="P47" s="3">
        <f t="shared" si="22"/>
        <v>7782.06</v>
      </c>
      <c r="Q47" s="3">
        <v>0</v>
      </c>
      <c r="R47" s="3"/>
      <c r="S47" s="3">
        <v>951.13</v>
      </c>
      <c r="T47" s="3">
        <v>0.01</v>
      </c>
      <c r="U47" s="47">
        <f t="shared" si="18"/>
        <v>894.94</v>
      </c>
      <c r="V47" s="3">
        <f>SUM(S47:U47)+G47+I47</f>
        <v>4446.8600000000006</v>
      </c>
      <c r="W47" s="50">
        <f t="shared" si="19"/>
        <v>3335.2</v>
      </c>
      <c r="X47" s="45">
        <v>440.45</v>
      </c>
      <c r="Y47" s="3">
        <f t="shared" si="20"/>
        <v>1595.32</v>
      </c>
      <c r="Z47" s="34">
        <f t="shared" si="21"/>
        <v>155.63999999999999</v>
      </c>
      <c r="AA47" s="35">
        <f t="shared" si="24"/>
        <v>2191.41</v>
      </c>
    </row>
    <row r="48" spans="1:27" ht="21" x14ac:dyDescent="0.35">
      <c r="A48" s="1"/>
      <c r="B48" t="s">
        <v>115</v>
      </c>
      <c r="C48" s="2" t="s">
        <v>93</v>
      </c>
      <c r="D48" t="s">
        <v>108</v>
      </c>
      <c r="E48" s="3"/>
      <c r="F48" s="29"/>
      <c r="G48" s="3"/>
      <c r="H48" s="3"/>
      <c r="I48" s="3"/>
      <c r="J48" s="3"/>
      <c r="K48" s="3"/>
      <c r="L48" s="3"/>
      <c r="M48" s="3"/>
      <c r="N48" s="42"/>
      <c r="O48" s="3"/>
      <c r="P48" s="3">
        <f t="shared" si="22"/>
        <v>0</v>
      </c>
      <c r="Q48" s="3">
        <v>0</v>
      </c>
      <c r="R48" s="3"/>
      <c r="S48" s="3"/>
      <c r="T48" s="3"/>
      <c r="U48" s="47">
        <f t="shared" si="18"/>
        <v>0</v>
      </c>
      <c r="V48" s="3">
        <f t="shared" si="23"/>
        <v>0</v>
      </c>
      <c r="W48" s="32">
        <f t="shared" si="19"/>
        <v>0</v>
      </c>
      <c r="X48" s="45"/>
      <c r="Y48" s="3">
        <f t="shared" si="20"/>
        <v>0</v>
      </c>
      <c r="Z48" s="34">
        <f t="shared" si="21"/>
        <v>0</v>
      </c>
      <c r="AA48" s="35">
        <f t="shared" si="24"/>
        <v>0</v>
      </c>
    </row>
    <row r="49" spans="1:27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9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22"/>
        <v>4844.53</v>
      </c>
      <c r="Q49" s="3"/>
      <c r="R49" s="3"/>
      <c r="S49" s="3">
        <v>397.02</v>
      </c>
      <c r="T49" s="3">
        <v>0.19</v>
      </c>
      <c r="U49" s="47">
        <f t="shared" si="18"/>
        <v>557.12</v>
      </c>
      <c r="V49" s="3">
        <f t="shared" si="23"/>
        <v>954.32999999999993</v>
      </c>
      <c r="W49" s="32">
        <f t="shared" si="19"/>
        <v>3890.2</v>
      </c>
      <c r="X49" s="33">
        <v>357.56</v>
      </c>
      <c r="Y49" s="3">
        <f t="shared" si="20"/>
        <v>993.13</v>
      </c>
      <c r="Z49" s="34">
        <f t="shared" si="21"/>
        <v>96.89</v>
      </c>
      <c r="AA49" s="35">
        <f t="shared" si="24"/>
        <v>1447.5800000000002</v>
      </c>
    </row>
    <row r="50" spans="1:27" ht="18.75" x14ac:dyDescent="0.3">
      <c r="A50" s="1"/>
      <c r="B50" s="25" t="s">
        <v>31</v>
      </c>
      <c r="C50" s="38"/>
      <c r="D50" s="39"/>
      <c r="E50" s="40">
        <f>SUM(E32:E49)</f>
        <v>113464.10999999999</v>
      </c>
      <c r="F50" s="40"/>
      <c r="G50" s="40">
        <f>SUM(G32:G49)</f>
        <v>9979</v>
      </c>
      <c r="H50" s="40">
        <f t="shared" ref="H50:M50" si="25">SUM(H32:H49)</f>
        <v>0</v>
      </c>
      <c r="I50" s="40">
        <f t="shared" si="25"/>
        <v>2600.7800000000002</v>
      </c>
      <c r="J50" s="40">
        <f t="shared" si="25"/>
        <v>4511.2299999999996</v>
      </c>
      <c r="K50" s="40">
        <f t="shared" si="25"/>
        <v>199.13</v>
      </c>
      <c r="L50" s="40">
        <f t="shared" si="25"/>
        <v>1375.93</v>
      </c>
      <c r="M50" s="40">
        <f t="shared" si="25"/>
        <v>37.35</v>
      </c>
      <c r="N50" s="40">
        <f>SUM(N32:N49)</f>
        <v>0</v>
      </c>
      <c r="O50" s="40">
        <f t="shared" ref="O50:AA50" si="26">SUM(O32:O49)</f>
        <v>0</v>
      </c>
      <c r="P50" s="40">
        <f t="shared" si="26"/>
        <v>113464.10999999999</v>
      </c>
      <c r="Q50" s="40">
        <f t="shared" si="26"/>
        <v>0</v>
      </c>
      <c r="R50" s="40">
        <f t="shared" si="26"/>
        <v>0</v>
      </c>
      <c r="S50" s="40">
        <f t="shared" si="26"/>
        <v>13642.559999999998</v>
      </c>
      <c r="T50" s="40">
        <f>SUM(T32:T49)</f>
        <v>0.52</v>
      </c>
      <c r="U50" s="40">
        <f t="shared" si="26"/>
        <v>13048.410000000005</v>
      </c>
      <c r="V50" s="40">
        <f t="shared" si="26"/>
        <v>45394.909999999996</v>
      </c>
      <c r="W50" s="40">
        <f t="shared" si="26"/>
        <v>68069.2</v>
      </c>
      <c r="X50" s="40">
        <f t="shared" si="26"/>
        <v>6514.5599999999995</v>
      </c>
      <c r="Y50" s="40">
        <f t="shared" si="26"/>
        <v>23260.11</v>
      </c>
      <c r="Z50" s="40">
        <f t="shared" si="26"/>
        <v>2269.2799999999993</v>
      </c>
      <c r="AA50" s="40">
        <f t="shared" si="26"/>
        <v>32043.950000000004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1"/>
      <c r="X51" s="1"/>
      <c r="Y51" s="1"/>
      <c r="Z51" s="1"/>
      <c r="AA51" s="1"/>
    </row>
    <row r="52" spans="1:27" ht="18.75" x14ac:dyDescent="0.3">
      <c r="A52" s="1"/>
      <c r="B52" s="25" t="s">
        <v>119</v>
      </c>
      <c r="C52" s="38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1"/>
      <c r="X52" s="1"/>
      <c r="Y52" s="1"/>
      <c r="Z52" s="1"/>
      <c r="AA52" s="1"/>
    </row>
    <row r="53" spans="1:27" ht="21" x14ac:dyDescent="0.35">
      <c r="A53" s="1"/>
      <c r="B53" s="1" t="s">
        <v>121</v>
      </c>
      <c r="C53" s="2" t="s">
        <v>122</v>
      </c>
      <c r="D53" s="1" t="s">
        <v>123</v>
      </c>
      <c r="E53" s="3">
        <v>7989.28</v>
      </c>
      <c r="F53" s="29">
        <v>15</v>
      </c>
      <c r="G53" s="68"/>
      <c r="H53" s="3"/>
      <c r="I53" s="3"/>
      <c r="J53" s="3"/>
      <c r="K53" s="3"/>
      <c r="L53" s="3"/>
      <c r="M53" s="3"/>
      <c r="N53" s="36"/>
      <c r="O53" s="3"/>
      <c r="P53" s="3">
        <f>E53+-N53</f>
        <v>7989.28</v>
      </c>
      <c r="Q53" s="3"/>
      <c r="R53" s="3"/>
      <c r="S53" s="3">
        <v>995.41</v>
      </c>
      <c r="T53" s="3">
        <v>-0.1</v>
      </c>
      <c r="U53" s="31">
        <f t="shared" ref="U53:U58" si="27">ROUND(E53*0.115,2)</f>
        <v>918.77</v>
      </c>
      <c r="V53" s="3">
        <f>SUM(S53:U53)+G53</f>
        <v>1914.08</v>
      </c>
      <c r="W53" s="32">
        <f t="shared" ref="W53:W58" si="28">P53-V53</f>
        <v>6075.2</v>
      </c>
      <c r="X53" s="45">
        <v>446.29</v>
      </c>
      <c r="Y53" s="3">
        <f t="shared" ref="Y53:Y58" si="29">ROUND(+E53*17.5%,2)+ROUND(E53*3%,2)</f>
        <v>1637.8</v>
      </c>
      <c r="Z53" s="34">
        <f t="shared" ref="Z53:Z58" si="30">ROUND(+E53*2%,2)</f>
        <v>159.79</v>
      </c>
      <c r="AA53" s="35">
        <f>SUM(X53:Z53)</f>
        <v>2243.88</v>
      </c>
    </row>
    <row r="54" spans="1:27" ht="21" x14ac:dyDescent="0.35">
      <c r="A54" s="1"/>
      <c r="B54" s="1" t="s">
        <v>124</v>
      </c>
      <c r="C54" s="2" t="s">
        <v>125</v>
      </c>
      <c r="D54" s="1" t="s">
        <v>126</v>
      </c>
      <c r="E54" s="3">
        <v>7782.06</v>
      </c>
      <c r="F54" s="29">
        <v>15</v>
      </c>
      <c r="G54" s="3"/>
      <c r="H54" s="3"/>
      <c r="I54" s="3"/>
      <c r="J54" s="3"/>
      <c r="K54" s="3"/>
      <c r="L54" s="3"/>
      <c r="M54" s="3"/>
      <c r="N54" s="36"/>
      <c r="O54" s="3"/>
      <c r="P54" s="3">
        <f t="shared" ref="P54:P58" si="31">E54+-N54</f>
        <v>7782.06</v>
      </c>
      <c r="Q54" s="3"/>
      <c r="R54" s="3"/>
      <c r="S54" s="3">
        <v>951.13</v>
      </c>
      <c r="T54" s="3">
        <v>-0.01</v>
      </c>
      <c r="U54" s="31">
        <f t="shared" si="27"/>
        <v>894.94</v>
      </c>
      <c r="V54" s="3">
        <f t="shared" ref="V54:V58" si="32">SUM(S54:U54)+G54</f>
        <v>1846.06</v>
      </c>
      <c r="W54" s="32">
        <f t="shared" si="28"/>
        <v>5936</v>
      </c>
      <c r="X54" s="45">
        <v>440.45</v>
      </c>
      <c r="Y54" s="3">
        <f t="shared" si="29"/>
        <v>1595.32</v>
      </c>
      <c r="Z54" s="34">
        <f t="shared" si="30"/>
        <v>155.63999999999999</v>
      </c>
      <c r="AA54" s="35">
        <f t="shared" ref="AA54:AA58" si="33">SUM(X54:Z54)</f>
        <v>2191.41</v>
      </c>
    </row>
    <row r="55" spans="1:27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9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31"/>
        <v>7513.82</v>
      </c>
      <c r="Q55" s="3"/>
      <c r="R55" s="3"/>
      <c r="S55" s="3">
        <v>893.85</v>
      </c>
      <c r="T55" s="3">
        <v>-0.12</v>
      </c>
      <c r="U55" s="31">
        <f t="shared" si="27"/>
        <v>864.09</v>
      </c>
      <c r="V55" s="3">
        <f t="shared" si="32"/>
        <v>1757.8200000000002</v>
      </c>
      <c r="W55" s="32">
        <f t="shared" si="28"/>
        <v>5756</v>
      </c>
      <c r="X55" s="45">
        <v>432.88</v>
      </c>
      <c r="Y55" s="3">
        <f t="shared" si="29"/>
        <v>1540.3300000000002</v>
      </c>
      <c r="Z55" s="34">
        <f t="shared" si="30"/>
        <v>150.28</v>
      </c>
      <c r="AA55" s="35">
        <f t="shared" si="33"/>
        <v>2123.4900000000002</v>
      </c>
    </row>
    <row r="56" spans="1:27" ht="91.5" x14ac:dyDescent="0.35">
      <c r="A56" s="1" t="s">
        <v>129</v>
      </c>
      <c r="B56" t="s">
        <v>130</v>
      </c>
      <c r="C56" s="2" t="s">
        <v>131</v>
      </c>
      <c r="D56" s="52" t="s">
        <v>132</v>
      </c>
      <c r="E56" s="3">
        <v>7549.4</v>
      </c>
      <c r="F56" s="29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31"/>
        <v>7549.4</v>
      </c>
      <c r="Q56" s="3"/>
      <c r="R56" s="3"/>
      <c r="S56" s="3">
        <v>901.47</v>
      </c>
      <c r="T56" s="3">
        <v>-0.05</v>
      </c>
      <c r="U56" s="31">
        <f t="shared" si="27"/>
        <v>868.18</v>
      </c>
      <c r="V56" s="3">
        <f t="shared" si="32"/>
        <v>1769.6</v>
      </c>
      <c r="W56" s="32">
        <f t="shared" si="28"/>
        <v>5779.7999999999993</v>
      </c>
      <c r="X56" s="45">
        <v>433.88</v>
      </c>
      <c r="Y56" s="3">
        <f t="shared" si="29"/>
        <v>1547.63</v>
      </c>
      <c r="Z56" s="34">
        <f t="shared" si="30"/>
        <v>150.99</v>
      </c>
      <c r="AA56" s="35">
        <f t="shared" si="33"/>
        <v>2132.5</v>
      </c>
    </row>
    <row r="57" spans="1:27" ht="91.5" x14ac:dyDescent="0.35">
      <c r="A57" s="1"/>
      <c r="B57" t="s">
        <v>133</v>
      </c>
      <c r="C57" s="2" t="s">
        <v>134</v>
      </c>
      <c r="D57" s="52" t="s">
        <v>132</v>
      </c>
      <c r="E57" s="3">
        <v>7549.4</v>
      </c>
      <c r="F57" s="29">
        <v>15</v>
      </c>
      <c r="G57" s="3"/>
      <c r="H57" s="3"/>
      <c r="I57" s="3"/>
      <c r="J57" s="3"/>
      <c r="K57" s="3"/>
      <c r="L57" s="3"/>
      <c r="M57" s="3"/>
      <c r="N57" s="36"/>
      <c r="O57" s="3"/>
      <c r="P57" s="3">
        <f t="shared" si="31"/>
        <v>7549.4</v>
      </c>
      <c r="Q57" s="3"/>
      <c r="R57" s="3"/>
      <c r="S57" s="3">
        <v>901.47</v>
      </c>
      <c r="T57" s="3">
        <v>-0.25</v>
      </c>
      <c r="U57" s="31">
        <f t="shared" si="27"/>
        <v>868.18</v>
      </c>
      <c r="V57" s="3">
        <f t="shared" si="32"/>
        <v>1769.4</v>
      </c>
      <c r="W57" s="32">
        <f t="shared" si="28"/>
        <v>5780</v>
      </c>
      <c r="X57" s="45">
        <v>433.88</v>
      </c>
      <c r="Y57" s="3">
        <f t="shared" si="29"/>
        <v>1547.63</v>
      </c>
      <c r="Z57" s="34">
        <f t="shared" si="30"/>
        <v>150.99</v>
      </c>
      <c r="AA57" s="35">
        <f t="shared" si="33"/>
        <v>2132.5</v>
      </c>
    </row>
    <row r="58" spans="1:27" ht="91.5" x14ac:dyDescent="0.35">
      <c r="A58" s="1"/>
      <c r="B58" t="s">
        <v>135</v>
      </c>
      <c r="C58" s="2" t="s">
        <v>136</v>
      </c>
      <c r="D58" s="52" t="s">
        <v>132</v>
      </c>
      <c r="E58" s="3">
        <v>7549.4</v>
      </c>
      <c r="F58" s="29">
        <v>15</v>
      </c>
      <c r="G58" s="30">
        <v>1736</v>
      </c>
      <c r="H58" s="3"/>
      <c r="I58" s="3"/>
      <c r="J58" s="3"/>
      <c r="K58" s="3"/>
      <c r="L58" s="3"/>
      <c r="M58" s="3"/>
      <c r="N58" s="36"/>
      <c r="O58" s="3"/>
      <c r="P58" s="3">
        <f t="shared" si="31"/>
        <v>7549.4</v>
      </c>
      <c r="Q58" s="3"/>
      <c r="R58" s="3"/>
      <c r="S58" s="3">
        <v>901.47</v>
      </c>
      <c r="T58" s="3">
        <v>-0.05</v>
      </c>
      <c r="U58" s="31">
        <f t="shared" si="27"/>
        <v>868.18</v>
      </c>
      <c r="V58" s="3">
        <f t="shared" si="32"/>
        <v>3505.6</v>
      </c>
      <c r="W58" s="32">
        <f t="shared" si="28"/>
        <v>4043.7999999999997</v>
      </c>
      <c r="X58" s="45">
        <v>433.88</v>
      </c>
      <c r="Y58" s="3">
        <f t="shared" si="29"/>
        <v>1547.63</v>
      </c>
      <c r="Z58" s="34">
        <f t="shared" si="30"/>
        <v>150.99</v>
      </c>
      <c r="AA58" s="35">
        <f t="shared" si="33"/>
        <v>2132.5</v>
      </c>
    </row>
    <row r="59" spans="1:27" ht="18.75" x14ac:dyDescent="0.3">
      <c r="A59" s="1"/>
      <c r="B59" s="25" t="s">
        <v>31</v>
      </c>
      <c r="C59" s="38"/>
      <c r="D59" s="39"/>
      <c r="E59" s="40">
        <f>SUM(E53:E58)</f>
        <v>45933.36</v>
      </c>
      <c r="F59" s="40"/>
      <c r="G59" s="40">
        <f t="shared" ref="G59:H59" si="34">SUM(G53:G58)</f>
        <v>1736</v>
      </c>
      <c r="H59" s="40">
        <f t="shared" si="34"/>
        <v>0</v>
      </c>
      <c r="I59" s="40"/>
      <c r="J59" s="40"/>
      <c r="K59" s="40"/>
      <c r="L59" s="40"/>
      <c r="M59" s="40"/>
      <c r="N59" s="40">
        <f>SUM(N53:N58)</f>
        <v>0</v>
      </c>
      <c r="O59" s="40">
        <f t="shared" ref="O59" si="35">SUM(O53:O58)</f>
        <v>0</v>
      </c>
      <c r="P59" s="40">
        <f>SUM(P53:P58)</f>
        <v>45933.36</v>
      </c>
      <c r="Q59" s="40">
        <f t="shared" ref="Q59:AA59" si="36">SUM(Q53:Q58)</f>
        <v>0</v>
      </c>
      <c r="R59" s="40">
        <f t="shared" si="36"/>
        <v>0</v>
      </c>
      <c r="S59" s="40">
        <f t="shared" si="36"/>
        <v>5544.8</v>
      </c>
      <c r="T59" s="40">
        <f t="shared" si="36"/>
        <v>-0.58000000000000007</v>
      </c>
      <c r="U59" s="40">
        <f t="shared" si="36"/>
        <v>5282.34</v>
      </c>
      <c r="V59" s="40">
        <f t="shared" si="36"/>
        <v>12562.56</v>
      </c>
      <c r="W59" s="40">
        <f>SUM(W53:W58)</f>
        <v>33370.800000000003</v>
      </c>
      <c r="X59" s="40">
        <f t="shared" si="36"/>
        <v>2621.2600000000002</v>
      </c>
      <c r="Y59" s="40">
        <f t="shared" si="36"/>
        <v>9416.34</v>
      </c>
      <c r="Z59" s="40">
        <f t="shared" si="36"/>
        <v>918.68</v>
      </c>
      <c r="AA59" s="40">
        <f t="shared" si="36"/>
        <v>12956.28</v>
      </c>
    </row>
    <row r="60" spans="1:27" ht="18.75" x14ac:dyDescent="0.3">
      <c r="A60" s="1"/>
      <c r="B60" s="25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3"/>
      <c r="Q60" s="53"/>
      <c r="R60" s="53"/>
      <c r="S60" s="53"/>
      <c r="T60" s="53"/>
      <c r="U60" s="53"/>
      <c r="V60" s="53"/>
      <c r="W60" s="54"/>
      <c r="X60" s="55"/>
      <c r="Y60" s="55"/>
      <c r="Z60" s="55"/>
      <c r="AA60" s="55"/>
    </row>
    <row r="61" spans="1:27" ht="18.75" x14ac:dyDescent="0.3">
      <c r="A61" s="1"/>
      <c r="B61" s="25" t="s">
        <v>137</v>
      </c>
      <c r="C61" s="38" t="s">
        <v>138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3"/>
      <c r="Q61" s="53"/>
      <c r="R61" s="53"/>
      <c r="S61" s="53"/>
      <c r="T61" s="53"/>
      <c r="U61" s="53"/>
      <c r="V61" s="53"/>
      <c r="W61" s="54"/>
      <c r="X61" s="55"/>
      <c r="Y61" s="55"/>
      <c r="Z61" s="55"/>
      <c r="AA61" s="55"/>
    </row>
    <row r="62" spans="1:27" ht="21" x14ac:dyDescent="0.35">
      <c r="A62" s="1"/>
      <c r="B62" s="1" t="s">
        <v>139</v>
      </c>
      <c r="C62" s="2" t="s">
        <v>140</v>
      </c>
      <c r="D62" s="1" t="s">
        <v>36</v>
      </c>
      <c r="E62" s="3">
        <v>13520</v>
      </c>
      <c r="F62" s="29">
        <v>15</v>
      </c>
      <c r="G62" s="44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-0.19</v>
      </c>
      <c r="U62" s="47">
        <f>ROUND(E62*0.115,2)</f>
        <v>1554.8</v>
      </c>
      <c r="V62" s="3">
        <f>SUM(S62:U62)+G62</f>
        <v>3735.8</v>
      </c>
      <c r="W62" s="32">
        <f>P62-V62</f>
        <v>9784.2000000000007</v>
      </c>
      <c r="X62" s="33">
        <v>602.35</v>
      </c>
      <c r="Y62" s="3">
        <f>ROUND(+E62*17.5%,2)+ROUND(E62*3%,2)</f>
        <v>2771.6</v>
      </c>
      <c r="Z62" s="34">
        <f>ROUND(+E62*2%,2)</f>
        <v>270.39999999999998</v>
      </c>
      <c r="AA62" s="35">
        <f>SUM(X62:Z62)</f>
        <v>3644.35</v>
      </c>
    </row>
    <row r="63" spans="1:27" ht="18.75" x14ac:dyDescent="0.3">
      <c r="A63" s="1"/>
      <c r="B63" s="25" t="s">
        <v>31</v>
      </c>
      <c r="C63" s="1"/>
      <c r="D63" s="1"/>
      <c r="E63" s="40">
        <f>E62</f>
        <v>13520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 t="shared" ref="O63" si="37">O62</f>
        <v>0</v>
      </c>
      <c r="P63" s="40">
        <f>P62</f>
        <v>13520</v>
      </c>
      <c r="Q63" s="40">
        <f t="shared" ref="Q63:AA63" si="38">Q62</f>
        <v>0</v>
      </c>
      <c r="R63" s="40">
        <f t="shared" si="38"/>
        <v>0</v>
      </c>
      <c r="S63" s="40">
        <f t="shared" si="38"/>
        <v>2181.19</v>
      </c>
      <c r="T63" s="40">
        <f t="shared" si="38"/>
        <v>-0.19</v>
      </c>
      <c r="U63" s="40">
        <f t="shared" si="38"/>
        <v>1554.8</v>
      </c>
      <c r="V63" s="40">
        <f t="shared" si="38"/>
        <v>3735.8</v>
      </c>
      <c r="W63" s="40">
        <f>W62</f>
        <v>9784.2000000000007</v>
      </c>
      <c r="X63" s="40">
        <f t="shared" si="38"/>
        <v>602.35</v>
      </c>
      <c r="Y63" s="40">
        <f t="shared" si="38"/>
        <v>2771.6</v>
      </c>
      <c r="Z63" s="40">
        <f t="shared" si="38"/>
        <v>270.39999999999998</v>
      </c>
      <c r="AA63" s="40">
        <f t="shared" si="38"/>
        <v>3644.35</v>
      </c>
    </row>
    <row r="64" spans="1:27" ht="18.75" x14ac:dyDescent="0.3">
      <c r="A64" s="1"/>
      <c r="B64" s="25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3"/>
      <c r="Q64" s="53"/>
      <c r="R64" s="53"/>
      <c r="S64" s="53"/>
      <c r="T64" s="53"/>
      <c r="U64" s="53"/>
      <c r="V64" s="53"/>
      <c r="W64" s="54"/>
      <c r="X64" s="55"/>
      <c r="Y64" s="55"/>
      <c r="Z64" s="55"/>
      <c r="AA64" s="55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6"/>
      <c r="X65" s="1"/>
      <c r="Y65" s="1"/>
      <c r="Z65" s="1"/>
      <c r="AA65" s="1"/>
    </row>
    <row r="66" spans="1:27" ht="18.75" x14ac:dyDescent="0.3">
      <c r="A66" s="1"/>
      <c r="B66" s="1"/>
      <c r="C66" s="57" t="s">
        <v>141</v>
      </c>
      <c r="D66" s="1"/>
      <c r="E66" s="58">
        <f>E9+E22+E29+E50+E59+E63</f>
        <v>297339.05</v>
      </c>
      <c r="F66" s="58"/>
      <c r="G66" s="58">
        <f>G9+G22+G29+G50+G59+G63</f>
        <v>28244.16</v>
      </c>
      <c r="H66" s="58">
        <f t="shared" ref="H66:V66" si="39">H9+H22+H29+H50+H59+H63</f>
        <v>0</v>
      </c>
      <c r="I66" s="58">
        <f t="shared" si="39"/>
        <v>2600.7800000000002</v>
      </c>
      <c r="J66" s="58">
        <f t="shared" si="39"/>
        <v>4511.2299999999996</v>
      </c>
      <c r="K66" s="58">
        <f t="shared" si="39"/>
        <v>199.13</v>
      </c>
      <c r="L66" s="58">
        <f t="shared" si="39"/>
        <v>1375.93</v>
      </c>
      <c r="M66" s="58">
        <f t="shared" si="39"/>
        <v>37.35</v>
      </c>
      <c r="N66" s="59">
        <f t="shared" si="39"/>
        <v>0</v>
      </c>
      <c r="O66" s="59">
        <f t="shared" si="39"/>
        <v>0</v>
      </c>
      <c r="P66" s="58">
        <f t="shared" si="39"/>
        <v>297339.05</v>
      </c>
      <c r="Q66" s="60">
        <f t="shared" si="39"/>
        <v>7218.21</v>
      </c>
      <c r="R66" s="60">
        <f t="shared" si="39"/>
        <v>7218.5499999999993</v>
      </c>
      <c r="S66" s="58">
        <f t="shared" si="39"/>
        <v>37998.22</v>
      </c>
      <c r="T66" s="60">
        <f t="shared" si="39"/>
        <v>0.41000000000000009</v>
      </c>
      <c r="U66" s="58">
        <f t="shared" si="39"/>
        <v>34194.040000000008</v>
      </c>
      <c r="V66" s="60">
        <f t="shared" si="39"/>
        <v>109161.25000000001</v>
      </c>
      <c r="W66" s="61">
        <f>ROUND(+W9+W22+W29+W50+W59+W63,1)</f>
        <v>188177.8</v>
      </c>
      <c r="X66" s="60">
        <f>X9+X22+X29+X50+X59+X63</f>
        <v>16561.86</v>
      </c>
      <c r="Y66" s="59">
        <f>Y63+Y59+Y50+Y29+Y22+Y9</f>
        <v>60954.474600000001</v>
      </c>
      <c r="Z66" s="58">
        <f>Z9+Z22+Z29+Z50+Z59+Z63</f>
        <v>5946.7999999999993</v>
      </c>
      <c r="AA66" s="62">
        <f>AA9+AA22+AA29+AA50+AA59+AA63</f>
        <v>83463.134600000019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60"/>
      <c r="Y67" s="60"/>
      <c r="Z67" s="1"/>
      <c r="AA67" s="1"/>
    </row>
    <row r="68" spans="1:27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E7+E8+E12+E13+E14+E15+E16+E17+E18+E19+E20+E21+E25+E26+E27+E28+E33+E34+E35+E36+E37+E38+E39+E40+E41+E42+E43+E44+E45+E46+E47+E48+E49+E53+E54+E55+E56+E57+E58+E62</f>
        <v>297339.05000000005</v>
      </c>
      <c r="F68" s="3">
        <f>E68*17.5%</f>
        <v>52034.333750000005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143</v>
      </c>
      <c r="D69" s="1"/>
      <c r="E69" s="3">
        <f>E68</f>
        <v>297339.05000000005</v>
      </c>
      <c r="F69" s="3">
        <f>E69*3%</f>
        <v>8920.1715000000004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60954.505250000002</v>
      </c>
      <c r="G70" s="3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3"/>
      <c r="F75" s="63"/>
      <c r="G75" s="29"/>
      <c r="H75" s="29"/>
      <c r="I75" s="29"/>
      <c r="J75" s="29"/>
      <c r="K75" s="29"/>
      <c r="L75" s="29"/>
      <c r="M75" s="29"/>
      <c r="N75" s="1"/>
      <c r="O75" s="1"/>
      <c r="P75" s="1"/>
      <c r="Q75" s="1"/>
      <c r="R75" s="1"/>
      <c r="S75" s="1"/>
      <c r="T75" s="1"/>
      <c r="U75" s="65"/>
      <c r="V75" s="65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6" t="s">
        <v>144</v>
      </c>
      <c r="F76" s="65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67" t="s">
        <v>145</v>
      </c>
      <c r="X76" s="67"/>
      <c r="Y76" s="29"/>
      <c r="Z76" s="1"/>
      <c r="AA76" s="1"/>
    </row>
    <row r="77" spans="1:27" ht="15.75" x14ac:dyDescent="0.25">
      <c r="A77" s="1"/>
      <c r="B77" s="1"/>
      <c r="C77" s="1"/>
      <c r="D77" s="1"/>
      <c r="E77" s="46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147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selection sqref="A1:AB81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5" t="s">
        <v>158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3" t="s">
        <v>6</v>
      </c>
      <c r="H5" s="14" t="s">
        <v>151</v>
      </c>
      <c r="I5" s="15" t="s">
        <v>7</v>
      </c>
      <c r="J5" s="13" t="s">
        <v>8</v>
      </c>
      <c r="K5" s="13" t="s">
        <v>9</v>
      </c>
      <c r="L5" s="16" t="s">
        <v>10</v>
      </c>
      <c r="M5" s="16" t="s">
        <v>11</v>
      </c>
      <c r="N5" s="17" t="s">
        <v>12</v>
      </c>
      <c r="O5" s="9" t="s">
        <v>152</v>
      </c>
      <c r="P5" s="9" t="s">
        <v>159</v>
      </c>
      <c r="Q5" s="9" t="s">
        <v>13</v>
      </c>
      <c r="R5" s="18" t="s">
        <v>153</v>
      </c>
      <c r="S5" s="11" t="s">
        <v>154</v>
      </c>
      <c r="T5" s="11" t="s">
        <v>14</v>
      </c>
      <c r="U5" s="19" t="s">
        <v>15</v>
      </c>
      <c r="V5" s="20" t="s">
        <v>16</v>
      </c>
      <c r="W5" s="22" t="s">
        <v>17</v>
      </c>
      <c r="X5" s="23" t="s">
        <v>18</v>
      </c>
      <c r="Y5" s="18" t="s">
        <v>19</v>
      </c>
      <c r="Z5" s="18" t="s">
        <v>20</v>
      </c>
      <c r="AA5" s="24" t="s">
        <v>21</v>
      </c>
      <c r="AB5" s="24" t="s">
        <v>22</v>
      </c>
    </row>
    <row r="6" spans="1:28" ht="15.75" x14ac:dyDescent="0.25">
      <c r="A6" s="1"/>
      <c r="B6" s="25" t="s">
        <v>23</v>
      </c>
      <c r="C6" s="26" t="s">
        <v>24</v>
      </c>
      <c r="D6" s="26"/>
      <c r="E6" s="27"/>
      <c r="F6" s="3"/>
      <c r="G6" s="28"/>
      <c r="H6" s="3"/>
      <c r="I6" s="3"/>
      <c r="J6" s="3"/>
      <c r="K6" s="3"/>
      <c r="L6" s="3"/>
      <c r="M6" s="3"/>
      <c r="N6" s="27"/>
      <c r="O6" s="27"/>
      <c r="P6" s="27"/>
      <c r="Q6" s="27"/>
      <c r="R6" s="3"/>
      <c r="S6" s="3"/>
      <c r="T6" s="3"/>
      <c r="U6" s="27"/>
      <c r="V6" s="3"/>
      <c r="W6" s="27"/>
      <c r="X6" s="4"/>
      <c r="Y6" s="1"/>
      <c r="Z6" s="1"/>
      <c r="AA6" s="1"/>
      <c r="AB6" s="1"/>
    </row>
    <row r="7" spans="1:28" ht="21" x14ac:dyDescent="0.35">
      <c r="A7" s="1"/>
      <c r="B7" s="1" t="s">
        <v>25</v>
      </c>
      <c r="C7" s="2" t="s">
        <v>26</v>
      </c>
      <c r="D7" s="1" t="s">
        <v>27</v>
      </c>
      <c r="E7" s="3">
        <v>24148.799999999999</v>
      </c>
      <c r="F7" s="29">
        <v>15</v>
      </c>
      <c r="G7" s="30">
        <v>5000</v>
      </c>
      <c r="H7" s="3"/>
      <c r="I7" s="3"/>
      <c r="J7" s="3"/>
      <c r="K7" s="3"/>
      <c r="L7" s="3"/>
      <c r="M7" s="3"/>
      <c r="N7" s="3"/>
      <c r="O7" s="3"/>
      <c r="P7" s="3">
        <f>E7/15*10*25%</f>
        <v>4024.7999999999997</v>
      </c>
      <c r="Q7" s="3">
        <f>E7+-N7+P7</f>
        <v>28173.599999999999</v>
      </c>
      <c r="R7" s="3">
        <v>0</v>
      </c>
      <c r="S7" s="3"/>
      <c r="T7" s="3">
        <v>5689.97</v>
      </c>
      <c r="U7" s="3">
        <v>-0.08</v>
      </c>
      <c r="V7" s="31">
        <f>ROUND(E7*0.115,2)</f>
        <v>2777.11</v>
      </c>
      <c r="W7" s="3">
        <f>SUM(T7:V7)+G7</f>
        <v>13467</v>
      </c>
      <c r="X7" s="32">
        <f>Q7-W7</f>
        <v>14706.599999999999</v>
      </c>
      <c r="Y7" s="33">
        <v>902.25</v>
      </c>
      <c r="Z7" s="3">
        <f>+E7*17.5%+E7*3%</f>
        <v>4950.5039999999999</v>
      </c>
      <c r="AA7" s="34">
        <f>ROUND(+E7*2%,2)</f>
        <v>482.98</v>
      </c>
      <c r="AB7" s="35">
        <f>SUM(Y7:AA7)</f>
        <v>6335.7340000000004</v>
      </c>
    </row>
    <row r="8" spans="1:28" ht="21" x14ac:dyDescent="0.35">
      <c r="A8" s="1"/>
      <c r="B8" s="1" t="s">
        <v>28</v>
      </c>
      <c r="C8" s="2" t="s">
        <v>29</v>
      </c>
      <c r="D8" s="1" t="s">
        <v>30</v>
      </c>
      <c r="E8" s="3">
        <v>6705.32</v>
      </c>
      <c r="F8" s="29">
        <v>15</v>
      </c>
      <c r="G8" s="3"/>
      <c r="H8" s="3"/>
      <c r="I8" s="3"/>
      <c r="J8" s="3"/>
      <c r="K8" s="3"/>
      <c r="L8" s="3"/>
      <c r="M8" s="3"/>
      <c r="N8" s="36"/>
      <c r="O8" s="3"/>
      <c r="P8" s="3">
        <f>E8/15*10*25%</f>
        <v>1117.5533333333333</v>
      </c>
      <c r="Q8" s="3">
        <f>E8+-N8+P8</f>
        <v>7822.873333333333</v>
      </c>
      <c r="R8" s="3">
        <v>0</v>
      </c>
      <c r="S8" s="3"/>
      <c r="T8" s="3">
        <v>721.12</v>
      </c>
      <c r="U8" s="3">
        <v>0.24</v>
      </c>
      <c r="V8" s="31">
        <f>ROUND(E8*0.115,2)</f>
        <v>771.11</v>
      </c>
      <c r="W8" s="3">
        <f>SUM(T8:V8)+G8</f>
        <v>1492.47</v>
      </c>
      <c r="X8" s="32">
        <f>Q8-W8</f>
        <v>6330.4033333333327</v>
      </c>
      <c r="Y8" s="33">
        <v>410.07</v>
      </c>
      <c r="Z8" s="3">
        <f>+E8*17.5%+E8*3%</f>
        <v>1374.5905999999998</v>
      </c>
      <c r="AA8" s="34">
        <f>ROUND(+E8*2%,2)</f>
        <v>134.11000000000001</v>
      </c>
      <c r="AB8" s="35">
        <f>SUM(Y8:AA8)</f>
        <v>1918.7705999999998</v>
      </c>
    </row>
    <row r="9" spans="1:28" ht="18.75" x14ac:dyDescent="0.3">
      <c r="A9" s="1"/>
      <c r="B9" s="37" t="s">
        <v>31</v>
      </c>
      <c r="C9" s="38"/>
      <c r="D9" s="39"/>
      <c r="E9" s="40">
        <f>SUM(E7:E8)</f>
        <v>30854.12</v>
      </c>
      <c r="F9" s="40"/>
      <c r="G9" s="40">
        <f>+G8+G7</f>
        <v>5000</v>
      </c>
      <c r="H9" s="40"/>
      <c r="I9" s="40"/>
      <c r="J9" s="40"/>
      <c r="K9" s="40"/>
      <c r="L9" s="40"/>
      <c r="M9" s="40"/>
      <c r="N9" s="40">
        <f t="shared" ref="N9:O9" si="0">SUM(N7:N8)</f>
        <v>0</v>
      </c>
      <c r="O9" s="40">
        <f t="shared" si="0"/>
        <v>0</v>
      </c>
      <c r="P9" s="40">
        <f>SUM(P7:P8)</f>
        <v>5142.3533333333326</v>
      </c>
      <c r="Q9" s="40">
        <f>SUM(Q7:Q8)</f>
        <v>35996.473333333328</v>
      </c>
      <c r="R9" s="40">
        <f t="shared" ref="R9:AB9" si="1">SUM(R7:R8)</f>
        <v>0</v>
      </c>
      <c r="S9" s="40">
        <f t="shared" si="1"/>
        <v>0</v>
      </c>
      <c r="T9" s="40">
        <f t="shared" si="1"/>
        <v>6411.09</v>
      </c>
      <c r="U9" s="40">
        <f t="shared" si="1"/>
        <v>0.15999999999999998</v>
      </c>
      <c r="V9" s="40">
        <f>SUM(V7:V8)</f>
        <v>3548.2200000000003</v>
      </c>
      <c r="W9" s="40">
        <f t="shared" si="1"/>
        <v>14959.47</v>
      </c>
      <c r="X9" s="40">
        <f>SUM(X7:X8)</f>
        <v>21037.00333333333</v>
      </c>
      <c r="Y9" s="40">
        <f t="shared" si="1"/>
        <v>1312.32</v>
      </c>
      <c r="Z9" s="40">
        <f t="shared" si="1"/>
        <v>6325.0945999999994</v>
      </c>
      <c r="AA9" s="40">
        <f t="shared" si="1"/>
        <v>617.09</v>
      </c>
      <c r="AB9" s="40">
        <f t="shared" si="1"/>
        <v>8254.5046000000002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1"/>
      <c r="Y10" s="1"/>
      <c r="Z10" s="1"/>
      <c r="AA10" s="1"/>
      <c r="AB10" s="1"/>
    </row>
    <row r="11" spans="1:28" ht="18.75" x14ac:dyDescent="0.3">
      <c r="A11" s="1"/>
      <c r="B11" s="25" t="s">
        <v>32</v>
      </c>
      <c r="C11" s="38" t="s">
        <v>33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1"/>
      <c r="Y11" s="1"/>
      <c r="Z11" s="1"/>
      <c r="AA11" s="1"/>
      <c r="AB11" s="1"/>
    </row>
    <row r="12" spans="1:28" ht="21" x14ac:dyDescent="0.35">
      <c r="A12" s="1"/>
      <c r="B12" s="1" t="s">
        <v>34</v>
      </c>
      <c r="C12" s="2" t="s">
        <v>35</v>
      </c>
      <c r="D12" s="1" t="s">
        <v>36</v>
      </c>
      <c r="E12" s="3">
        <v>13520</v>
      </c>
      <c r="F12" s="29">
        <v>15</v>
      </c>
      <c r="G12" s="30">
        <v>2535</v>
      </c>
      <c r="H12" s="3"/>
      <c r="I12" s="3"/>
      <c r="J12" s="3"/>
      <c r="K12" s="3"/>
      <c r="L12" s="3"/>
      <c r="M12" s="3"/>
      <c r="N12" s="3"/>
      <c r="O12" s="3"/>
      <c r="P12" s="3">
        <f>E12/15*10*25%</f>
        <v>2253.3333333333335</v>
      </c>
      <c r="Q12" s="3">
        <f>E12+-N12+P12</f>
        <v>15773.333333333334</v>
      </c>
      <c r="R12" s="3">
        <v>0</v>
      </c>
      <c r="S12" s="3"/>
      <c r="T12" s="3">
        <v>2394.9899999999998</v>
      </c>
      <c r="U12" s="3">
        <v>-0.06</v>
      </c>
      <c r="V12" s="31">
        <f t="shared" ref="V12:V21" si="2">ROUND(E12*0.115,2)</f>
        <v>1554.8</v>
      </c>
      <c r="W12" s="3">
        <f>SUM(T12:V12)+G12</f>
        <v>6484.73</v>
      </c>
      <c r="X12" s="32">
        <f t="shared" ref="X12:X21" si="3">Q12-W12</f>
        <v>9288.6033333333344</v>
      </c>
      <c r="Y12" s="33">
        <v>602.35</v>
      </c>
      <c r="Z12" s="3">
        <f t="shared" ref="Z12:Z21" si="4">ROUND(+E12*17.5%,2)+ROUND(E12*3%,2)</f>
        <v>2771.6</v>
      </c>
      <c r="AA12" s="34">
        <f t="shared" ref="AA12:AA21" si="5">ROUND(+E12*2%,2)</f>
        <v>270.39999999999998</v>
      </c>
      <c r="AB12" s="35">
        <f>SUM(Y12:AA12)</f>
        <v>3644.35</v>
      </c>
    </row>
    <row r="13" spans="1:28" ht="21" x14ac:dyDescent="0.35">
      <c r="A13" s="1"/>
      <c r="B13" s="1" t="s">
        <v>37</v>
      </c>
      <c r="C13" s="2" t="s">
        <v>38</v>
      </c>
      <c r="D13" s="1" t="s">
        <v>39</v>
      </c>
      <c r="E13" s="3">
        <v>7513.82</v>
      </c>
      <c r="F13" s="29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ref="P13:P21" si="6">E13/15*10*25%</f>
        <v>1252.3033333333333</v>
      </c>
      <c r="Q13" s="3">
        <f t="shared" ref="Q13:Q21" si="7">E13+-N13+P13</f>
        <v>8766.123333333333</v>
      </c>
      <c r="R13" s="3">
        <v>0</v>
      </c>
      <c r="S13" s="3"/>
      <c r="T13" s="3">
        <v>893.85</v>
      </c>
      <c r="U13" s="3">
        <v>-0.02</v>
      </c>
      <c r="V13" s="31">
        <f t="shared" si="2"/>
        <v>864.09</v>
      </c>
      <c r="W13" s="3">
        <f t="shared" ref="W13:W21" si="8">SUM(T13:V13)+G13</f>
        <v>1757.92</v>
      </c>
      <c r="X13" s="32">
        <f t="shared" si="3"/>
        <v>7008.2033333333329</v>
      </c>
      <c r="Y13" s="33">
        <v>432.88</v>
      </c>
      <c r="Z13" s="3">
        <f t="shared" si="4"/>
        <v>1540.3300000000002</v>
      </c>
      <c r="AA13" s="34">
        <f t="shared" si="5"/>
        <v>150.28</v>
      </c>
      <c r="AB13" s="35">
        <f t="shared" ref="AB13:AB21" si="9">SUM(Y13:AA13)</f>
        <v>2123.4900000000002</v>
      </c>
    </row>
    <row r="14" spans="1:28" ht="21" x14ac:dyDescent="0.35">
      <c r="A14" s="1"/>
      <c r="B14" s="1" t="s">
        <v>40</v>
      </c>
      <c r="C14" s="2" t="s">
        <v>41</v>
      </c>
      <c r="D14" s="1" t="s">
        <v>42</v>
      </c>
      <c r="E14" s="3">
        <v>7513.82</v>
      </c>
      <c r="F14" s="29">
        <v>15</v>
      </c>
      <c r="G14" s="44"/>
      <c r="H14" s="3"/>
      <c r="I14" s="3"/>
      <c r="J14" s="3"/>
      <c r="K14" s="3"/>
      <c r="L14" s="3"/>
      <c r="M14" s="3"/>
      <c r="N14" s="42"/>
      <c r="O14" s="43"/>
      <c r="P14" s="3">
        <f t="shared" si="6"/>
        <v>1252.3033333333333</v>
      </c>
      <c r="Q14" s="3">
        <f t="shared" si="7"/>
        <v>8766.123333333333</v>
      </c>
      <c r="R14" s="3">
        <v>0</v>
      </c>
      <c r="S14" s="3"/>
      <c r="T14" s="3">
        <v>893.85</v>
      </c>
      <c r="U14" s="3">
        <v>-0.02</v>
      </c>
      <c r="V14" s="31">
        <f t="shared" si="2"/>
        <v>864.09</v>
      </c>
      <c r="W14" s="3">
        <f t="shared" si="8"/>
        <v>1757.92</v>
      </c>
      <c r="X14" s="32">
        <f t="shared" si="3"/>
        <v>7008.2033333333329</v>
      </c>
      <c r="Y14" s="33">
        <v>432.88</v>
      </c>
      <c r="Z14" s="3">
        <f t="shared" si="4"/>
        <v>1540.3300000000002</v>
      </c>
      <c r="AA14" s="34">
        <f t="shared" si="5"/>
        <v>150.28</v>
      </c>
      <c r="AB14" s="35">
        <f t="shared" si="9"/>
        <v>2123.4900000000002</v>
      </c>
    </row>
    <row r="15" spans="1:28" ht="21" x14ac:dyDescent="0.35">
      <c r="A15" s="1"/>
      <c r="B15" s="1" t="s">
        <v>43</v>
      </c>
      <c r="C15" s="2" t="s">
        <v>44</v>
      </c>
      <c r="D15" s="1" t="s">
        <v>45</v>
      </c>
      <c r="E15" s="3">
        <v>7989.28</v>
      </c>
      <c r="F15" s="29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6"/>
        <v>1331.5466666666666</v>
      </c>
      <c r="Q15" s="3">
        <f t="shared" si="7"/>
        <v>9320.8266666666659</v>
      </c>
      <c r="R15" s="3">
        <v>0</v>
      </c>
      <c r="S15" s="3"/>
      <c r="T15" s="3">
        <v>995.41</v>
      </c>
      <c r="U15" s="3">
        <v>-0.15</v>
      </c>
      <c r="V15" s="31">
        <f t="shared" si="2"/>
        <v>918.77</v>
      </c>
      <c r="W15" s="3">
        <f t="shared" si="8"/>
        <v>1914.03</v>
      </c>
      <c r="X15" s="32">
        <f t="shared" si="3"/>
        <v>7406.7966666666662</v>
      </c>
      <c r="Y15" s="33">
        <v>446.29</v>
      </c>
      <c r="Z15" s="3">
        <f t="shared" si="4"/>
        <v>1637.8</v>
      </c>
      <c r="AA15" s="34">
        <f t="shared" si="5"/>
        <v>159.79</v>
      </c>
      <c r="AB15" s="35">
        <f t="shared" si="9"/>
        <v>2243.88</v>
      </c>
    </row>
    <row r="16" spans="1:28" ht="21" x14ac:dyDescent="0.35">
      <c r="A16" s="1"/>
      <c r="B16" s="1" t="s">
        <v>46</v>
      </c>
      <c r="C16" s="2" t="s">
        <v>47</v>
      </c>
      <c r="D16" s="1" t="s">
        <v>48</v>
      </c>
      <c r="E16" s="3">
        <v>5467.23</v>
      </c>
      <c r="F16" s="29">
        <v>15</v>
      </c>
      <c r="G16" s="30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6"/>
        <v>911.20499999999993</v>
      </c>
      <c r="Q16" s="3">
        <f t="shared" si="7"/>
        <v>6378.4349999999995</v>
      </c>
      <c r="R16" s="3">
        <v>0</v>
      </c>
      <c r="S16" s="3"/>
      <c r="T16" s="3">
        <v>496.67</v>
      </c>
      <c r="U16" s="3">
        <v>0.04</v>
      </c>
      <c r="V16" s="31">
        <f t="shared" si="2"/>
        <v>628.73</v>
      </c>
      <c r="W16" s="3">
        <f t="shared" si="8"/>
        <v>3765.44</v>
      </c>
      <c r="X16" s="32">
        <f t="shared" si="3"/>
        <v>2612.9949999999994</v>
      </c>
      <c r="Y16" s="33">
        <v>375.14</v>
      </c>
      <c r="Z16" s="3">
        <f t="shared" si="4"/>
        <v>1120.79</v>
      </c>
      <c r="AA16" s="34">
        <f t="shared" si="5"/>
        <v>109.34</v>
      </c>
      <c r="AB16" s="35">
        <f t="shared" si="9"/>
        <v>1605.2699999999998</v>
      </c>
    </row>
    <row r="17" spans="1:28" ht="21" x14ac:dyDescent="0.35">
      <c r="A17" s="1"/>
      <c r="B17" s="1" t="s">
        <v>49</v>
      </c>
      <c r="C17" s="2" t="s">
        <v>50</v>
      </c>
      <c r="D17" s="1" t="s">
        <v>51</v>
      </c>
      <c r="E17" s="3">
        <v>4844.53</v>
      </c>
      <c r="F17" s="29">
        <v>15</v>
      </c>
      <c r="G17" s="30">
        <v>2339.52</v>
      </c>
      <c r="H17" s="3"/>
      <c r="I17" s="3"/>
      <c r="J17" s="3"/>
      <c r="K17" s="3"/>
      <c r="L17" s="3"/>
      <c r="M17" s="3"/>
      <c r="N17" s="36"/>
      <c r="O17" s="3"/>
      <c r="P17" s="3">
        <f t="shared" si="6"/>
        <v>807.42166666666662</v>
      </c>
      <c r="Q17" s="3">
        <f t="shared" si="7"/>
        <v>5651.9516666666659</v>
      </c>
      <c r="R17" s="3"/>
      <c r="S17" s="3"/>
      <c r="T17" s="3">
        <v>397.02</v>
      </c>
      <c r="U17" s="3">
        <v>0.09</v>
      </c>
      <c r="V17" s="31">
        <f t="shared" si="2"/>
        <v>557.12</v>
      </c>
      <c r="W17" s="3">
        <f t="shared" si="8"/>
        <v>3293.75</v>
      </c>
      <c r="X17" s="32">
        <f t="shared" si="3"/>
        <v>2358.2016666666659</v>
      </c>
      <c r="Y17" s="33">
        <v>357.56</v>
      </c>
      <c r="Z17" s="3">
        <f t="shared" si="4"/>
        <v>993.13</v>
      </c>
      <c r="AA17" s="34">
        <f t="shared" si="5"/>
        <v>96.89</v>
      </c>
      <c r="AB17" s="35">
        <f t="shared" si="9"/>
        <v>1447.5800000000002</v>
      </c>
    </row>
    <row r="18" spans="1:28" ht="21" x14ac:dyDescent="0.35">
      <c r="A18" s="1"/>
      <c r="B18" s="1" t="s">
        <v>52</v>
      </c>
      <c r="C18" s="2" t="s">
        <v>53</v>
      </c>
      <c r="D18" s="1" t="s">
        <v>54</v>
      </c>
      <c r="E18" s="3">
        <v>5467.23</v>
      </c>
      <c r="F18" s="29">
        <v>15</v>
      </c>
      <c r="G18" s="30">
        <v>2010.75</v>
      </c>
      <c r="H18" s="36"/>
      <c r="I18" s="36"/>
      <c r="J18" s="36"/>
      <c r="K18" s="36"/>
      <c r="L18" s="36"/>
      <c r="M18" s="36"/>
      <c r="N18" s="42"/>
      <c r="O18" s="3"/>
      <c r="P18" s="3">
        <f t="shared" si="6"/>
        <v>911.20499999999993</v>
      </c>
      <c r="Q18" s="3">
        <f t="shared" si="7"/>
        <v>6378.4349999999995</v>
      </c>
      <c r="R18" s="3"/>
      <c r="S18" s="3"/>
      <c r="T18" s="3">
        <v>496.67</v>
      </c>
      <c r="U18" s="3">
        <v>-0.11</v>
      </c>
      <c r="V18" s="31">
        <f t="shared" si="2"/>
        <v>628.73</v>
      </c>
      <c r="W18" s="3">
        <f t="shared" si="8"/>
        <v>3136.04</v>
      </c>
      <c r="X18" s="32">
        <f t="shared" si="3"/>
        <v>3242.3949999999995</v>
      </c>
      <c r="Y18" s="33">
        <v>375.14</v>
      </c>
      <c r="Z18" s="3">
        <f t="shared" si="4"/>
        <v>1120.79</v>
      </c>
      <c r="AA18" s="34">
        <f t="shared" si="5"/>
        <v>109.34</v>
      </c>
      <c r="AB18" s="35">
        <f t="shared" si="9"/>
        <v>1605.2699999999998</v>
      </c>
    </row>
    <row r="19" spans="1:28" ht="21" x14ac:dyDescent="0.35">
      <c r="A19" s="1"/>
      <c r="B19" t="s">
        <v>55</v>
      </c>
      <c r="C19" s="2" t="s">
        <v>93</v>
      </c>
      <c r="D19" t="s">
        <v>57</v>
      </c>
      <c r="E19" s="3"/>
      <c r="F19" s="29"/>
      <c r="G19" s="3"/>
      <c r="H19" s="36"/>
      <c r="I19" s="36"/>
      <c r="J19" s="36"/>
      <c r="K19" s="36"/>
      <c r="L19" s="36"/>
      <c r="M19" s="36"/>
      <c r="N19" s="42"/>
      <c r="O19" s="3"/>
      <c r="P19" s="3"/>
      <c r="Q19" s="3">
        <f t="shared" si="7"/>
        <v>0</v>
      </c>
      <c r="R19" s="3"/>
      <c r="S19" s="3"/>
      <c r="T19" s="3"/>
      <c r="U19" s="3"/>
      <c r="V19" s="31">
        <f t="shared" si="2"/>
        <v>0</v>
      </c>
      <c r="W19" s="3">
        <f t="shared" si="8"/>
        <v>0</v>
      </c>
      <c r="X19" s="32">
        <f t="shared" si="3"/>
        <v>0</v>
      </c>
      <c r="Y19" s="33"/>
      <c r="Z19" s="3">
        <f t="shared" si="4"/>
        <v>0</v>
      </c>
      <c r="AA19" s="34">
        <f t="shared" si="5"/>
        <v>0</v>
      </c>
      <c r="AB19" s="35">
        <f t="shared" si="9"/>
        <v>0</v>
      </c>
    </row>
    <row r="20" spans="1:28" ht="21" x14ac:dyDescent="0.35">
      <c r="A20" s="1"/>
      <c r="B20" t="s">
        <v>58</v>
      </c>
      <c r="C20" s="2" t="s">
        <v>59</v>
      </c>
      <c r="D20" t="s">
        <v>51</v>
      </c>
      <c r="E20" s="3">
        <v>4844.53</v>
      </c>
      <c r="F20" s="29">
        <v>15</v>
      </c>
      <c r="G20" s="30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6"/>
        <v>807.42166666666662</v>
      </c>
      <c r="Q20" s="3">
        <f t="shared" si="7"/>
        <v>5651.9516666666659</v>
      </c>
      <c r="R20" s="3"/>
      <c r="S20" s="3"/>
      <c r="T20" s="3">
        <v>397.02</v>
      </c>
      <c r="U20" s="3">
        <v>0.21</v>
      </c>
      <c r="V20" s="31">
        <f t="shared" si="2"/>
        <v>557.12</v>
      </c>
      <c r="W20" s="3">
        <f t="shared" si="8"/>
        <v>2513.35</v>
      </c>
      <c r="X20" s="32">
        <f t="shared" si="3"/>
        <v>3138.601666666666</v>
      </c>
      <c r="Y20" s="33">
        <v>357.56</v>
      </c>
      <c r="Z20" s="3">
        <f t="shared" si="4"/>
        <v>993.13</v>
      </c>
      <c r="AA20" s="34">
        <f t="shared" si="5"/>
        <v>96.89</v>
      </c>
      <c r="AB20" s="35">
        <f t="shared" si="9"/>
        <v>1447.5800000000002</v>
      </c>
    </row>
    <row r="21" spans="1:28" ht="21" x14ac:dyDescent="0.35">
      <c r="A21" s="1"/>
      <c r="B21" t="s">
        <v>60</v>
      </c>
      <c r="C21" s="2" t="s">
        <v>61</v>
      </c>
      <c r="D21" t="s">
        <v>62</v>
      </c>
      <c r="E21" s="3">
        <v>5278.78</v>
      </c>
      <c r="F21" s="29">
        <v>15</v>
      </c>
      <c r="G21" s="30">
        <v>444.89</v>
      </c>
      <c r="H21" s="3"/>
      <c r="I21" s="3"/>
      <c r="J21" s="3"/>
      <c r="K21" s="3"/>
      <c r="L21" s="3"/>
      <c r="M21" s="3"/>
      <c r="N21" s="36"/>
      <c r="O21" s="3"/>
      <c r="P21" s="3">
        <f t="shared" si="6"/>
        <v>879.79666666666662</v>
      </c>
      <c r="Q21" s="3">
        <f t="shared" si="7"/>
        <v>6158.5766666666659</v>
      </c>
      <c r="R21" s="3"/>
      <c r="S21" s="3"/>
      <c r="T21" s="3">
        <v>466.53</v>
      </c>
      <c r="U21" s="3">
        <v>0.1</v>
      </c>
      <c r="V21" s="31">
        <f t="shared" si="2"/>
        <v>607.05999999999995</v>
      </c>
      <c r="W21" s="3">
        <f t="shared" si="8"/>
        <v>1518.58</v>
      </c>
      <c r="X21" s="32">
        <f t="shared" si="3"/>
        <v>4639.996666666666</v>
      </c>
      <c r="Y21" s="33">
        <v>369.82</v>
      </c>
      <c r="Z21" s="3">
        <f t="shared" si="4"/>
        <v>1082.1500000000001</v>
      </c>
      <c r="AA21" s="34">
        <f t="shared" si="5"/>
        <v>105.58</v>
      </c>
      <c r="AB21" s="35">
        <f t="shared" si="9"/>
        <v>1557.55</v>
      </c>
    </row>
    <row r="22" spans="1:28" ht="18.75" x14ac:dyDescent="0.3">
      <c r="A22" s="1"/>
      <c r="B22" s="25" t="s">
        <v>31</v>
      </c>
      <c r="C22" s="38"/>
      <c r="D22" s="39"/>
      <c r="E22" s="40">
        <f>SUM(E12:E21)</f>
        <v>62439.219999999987</v>
      </c>
      <c r="F22" s="40"/>
      <c r="G22" s="40">
        <f t="shared" ref="G22" si="10">SUM(G12:G21)</f>
        <v>11529.16</v>
      </c>
      <c r="H22" s="40">
        <f t="shared" ref="H22" si="11"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 t="shared" ref="O22" si="12">SUM(O12:O21)</f>
        <v>0</v>
      </c>
      <c r="P22" s="40">
        <f>SUM(P12:P21)</f>
        <v>10406.536666666669</v>
      </c>
      <c r="Q22" s="40">
        <f>SUM(Q12:Q21)</f>
        <v>72845.756666666653</v>
      </c>
      <c r="R22" s="40">
        <f>SUM(R12:T21)</f>
        <v>7432.0099999999993</v>
      </c>
      <c r="S22" s="40">
        <f>SUM(S12:U21)</f>
        <v>7432.09</v>
      </c>
      <c r="T22" s="40">
        <f t="shared" ref="T22:AA22" si="13">SUM(T12:T21)</f>
        <v>7432.0099999999993</v>
      </c>
      <c r="U22" s="40">
        <f t="shared" si="13"/>
        <v>8.0000000000000016E-2</v>
      </c>
      <c r="V22" s="40">
        <f t="shared" si="13"/>
        <v>7180.51</v>
      </c>
      <c r="W22" s="40">
        <f t="shared" si="13"/>
        <v>26141.760000000002</v>
      </c>
      <c r="X22" s="40">
        <f t="shared" si="13"/>
        <v>46703.996666666666</v>
      </c>
      <c r="Y22" s="40">
        <f t="shared" si="13"/>
        <v>3749.62</v>
      </c>
      <c r="Z22" s="40">
        <f t="shared" si="13"/>
        <v>12800.05</v>
      </c>
      <c r="AA22" s="40">
        <f t="shared" si="13"/>
        <v>1248.79</v>
      </c>
      <c r="AB22" s="40">
        <f>SUM(AB12:AB21)</f>
        <v>17798.46</v>
      </c>
    </row>
    <row r="23" spans="1:28" ht="18.75" x14ac:dyDescent="0.3">
      <c r="A23" s="1"/>
      <c r="B23" s="25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1"/>
      <c r="Y23" s="1"/>
      <c r="Z23" s="1"/>
      <c r="AA23" s="1"/>
      <c r="AB23" s="1"/>
    </row>
    <row r="24" spans="1:28" ht="18.75" x14ac:dyDescent="0.3">
      <c r="A24" s="1"/>
      <c r="B24" s="25" t="s">
        <v>63</v>
      </c>
      <c r="C24" s="38" t="s">
        <v>64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1"/>
      <c r="Y24" s="1"/>
      <c r="Z24" s="1"/>
      <c r="AA24" s="1"/>
      <c r="AB24" s="1"/>
    </row>
    <row r="25" spans="1:28" ht="21" x14ac:dyDescent="0.35">
      <c r="A25" s="1"/>
      <c r="B25" s="1" t="s">
        <v>65</v>
      </c>
      <c r="C25" s="2" t="s">
        <v>66</v>
      </c>
      <c r="D25" t="s">
        <v>67</v>
      </c>
      <c r="E25" s="3">
        <v>7782.06</v>
      </c>
      <c r="F25" s="29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 t="shared" ref="P25:P28" si="14">E25/15*10*25%</f>
        <v>1297.01</v>
      </c>
      <c r="Q25" s="3">
        <f>E25+-N25+P25</f>
        <v>9079.07</v>
      </c>
      <c r="R25" s="3">
        <v>0</v>
      </c>
      <c r="S25" s="3"/>
      <c r="T25" s="3">
        <v>951.13</v>
      </c>
      <c r="U25" s="3"/>
      <c r="V25" s="31">
        <f>ROUND(E25*0.115,2)</f>
        <v>894.94</v>
      </c>
      <c r="W25" s="3">
        <f>SUM(T25:V25)+G25</f>
        <v>1846.0700000000002</v>
      </c>
      <c r="X25" s="32">
        <f>Q25-W25</f>
        <v>7233</v>
      </c>
      <c r="Y25" s="45">
        <v>440.45</v>
      </c>
      <c r="Z25" s="3">
        <f>ROUND(+E25*17.5%,2)+ROUND(E25*3%,2)</f>
        <v>1595.32</v>
      </c>
      <c r="AA25" s="34">
        <f>ROUND(+E25*2%,2)</f>
        <v>155.63999999999999</v>
      </c>
      <c r="AB25" s="35">
        <f>SUM(Y25:AA25)</f>
        <v>2191.41</v>
      </c>
    </row>
    <row r="26" spans="1:28" ht="21" x14ac:dyDescent="0.35">
      <c r="A26" s="1"/>
      <c r="B26" s="1" t="s">
        <v>68</v>
      </c>
      <c r="C26" s="2" t="s">
        <v>69</v>
      </c>
      <c r="D26" t="s">
        <v>70</v>
      </c>
      <c r="E26" s="3">
        <v>7782.06</v>
      </c>
      <c r="F26" s="29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 t="shared" si="14"/>
        <v>1297.01</v>
      </c>
      <c r="Q26" s="3">
        <f t="shared" ref="Q26:Q28" si="15">E26+-N26+P26</f>
        <v>9079.07</v>
      </c>
      <c r="R26" s="3">
        <v>0</v>
      </c>
      <c r="S26" s="3"/>
      <c r="T26" s="3">
        <v>951.13</v>
      </c>
      <c r="U26" s="3"/>
      <c r="V26" s="31">
        <f>ROUND(E26*0.115,2)</f>
        <v>894.94</v>
      </c>
      <c r="W26" s="3">
        <f t="shared" ref="W26:W28" si="16">SUM(T26:V26)+G26</f>
        <v>1846.0700000000002</v>
      </c>
      <c r="X26" s="32">
        <f>Q26-W26</f>
        <v>7233</v>
      </c>
      <c r="Y26" s="45">
        <v>440.45</v>
      </c>
      <c r="Z26" s="3">
        <f>ROUND(+E26*17.5%,2)+ROUND(E26*3%,2)</f>
        <v>1595.32</v>
      </c>
      <c r="AA26" s="34">
        <f>ROUND(+E26*2%,2)</f>
        <v>155.63999999999999</v>
      </c>
      <c r="AB26" s="35">
        <f t="shared" ref="AB26:AB28" si="17">SUM(Y26:AA26)</f>
        <v>2191.41</v>
      </c>
    </row>
    <row r="27" spans="1:28" ht="21" x14ac:dyDescent="0.35">
      <c r="A27" s="1"/>
      <c r="B27" s="1" t="s">
        <v>71</v>
      </c>
      <c r="C27" s="2" t="s">
        <v>72</v>
      </c>
      <c r="D27" s="46" t="s">
        <v>73</v>
      </c>
      <c r="E27" s="3">
        <v>7782.06</v>
      </c>
      <c r="F27" s="29">
        <v>15</v>
      </c>
      <c r="G27" s="3"/>
      <c r="H27" s="3"/>
      <c r="I27" s="3"/>
      <c r="J27" s="3"/>
      <c r="K27" s="3"/>
      <c r="L27" s="3"/>
      <c r="M27" s="3"/>
      <c r="N27" s="36"/>
      <c r="O27" s="3"/>
      <c r="P27" s="3">
        <f t="shared" si="14"/>
        <v>1297.01</v>
      </c>
      <c r="Q27" s="3">
        <f t="shared" si="15"/>
        <v>9079.07</v>
      </c>
      <c r="R27" s="3">
        <v>0</v>
      </c>
      <c r="S27" s="3"/>
      <c r="T27" s="3">
        <v>951.13</v>
      </c>
      <c r="U27" s="3"/>
      <c r="V27" s="31">
        <f>ROUND(E27*0.115,2)</f>
        <v>894.94</v>
      </c>
      <c r="W27" s="3">
        <f t="shared" si="16"/>
        <v>1846.0700000000002</v>
      </c>
      <c r="X27" s="32">
        <f>Q27-W27</f>
        <v>7233</v>
      </c>
      <c r="Y27" s="45">
        <v>440.45</v>
      </c>
      <c r="Z27" s="3">
        <f>ROUND(+E27*17.5%,2)+ROUND(E27*3%,2)</f>
        <v>1595.32</v>
      </c>
      <c r="AA27" s="34">
        <f>ROUND(+E27*2%,2)</f>
        <v>155.63999999999999</v>
      </c>
      <c r="AB27" s="35">
        <f t="shared" si="17"/>
        <v>2191.41</v>
      </c>
    </row>
    <row r="28" spans="1:28" ht="21" x14ac:dyDescent="0.35">
      <c r="A28" s="1"/>
      <c r="B28" s="46" t="s">
        <v>74</v>
      </c>
      <c r="C28" s="2" t="s">
        <v>75</v>
      </c>
      <c r="D28" t="s">
        <v>70</v>
      </c>
      <c r="E28" s="3">
        <v>7782.06</v>
      </c>
      <c r="F28" s="29">
        <v>15</v>
      </c>
      <c r="G28" s="3"/>
      <c r="H28" s="36"/>
      <c r="I28" s="36"/>
      <c r="J28" s="36"/>
      <c r="K28" s="36"/>
      <c r="L28" s="36"/>
      <c r="M28" s="36"/>
      <c r="N28" s="36"/>
      <c r="O28" s="3"/>
      <c r="P28" s="3">
        <f t="shared" si="14"/>
        <v>1297.01</v>
      </c>
      <c r="Q28" s="3">
        <f t="shared" si="15"/>
        <v>9079.07</v>
      </c>
      <c r="R28" s="3"/>
      <c r="S28" s="3"/>
      <c r="T28" s="3">
        <v>951.13</v>
      </c>
      <c r="U28" s="3"/>
      <c r="V28" s="31">
        <f>ROUND(E28*0.115,2)</f>
        <v>894.94</v>
      </c>
      <c r="W28" s="3">
        <f t="shared" si="16"/>
        <v>1846.0700000000002</v>
      </c>
      <c r="X28" s="32">
        <f>Q28-W28</f>
        <v>7233</v>
      </c>
      <c r="Y28" s="45">
        <v>440.45</v>
      </c>
      <c r="Z28" s="3">
        <f>ROUND(+E28*17.5%,2)+ROUND(E28*3%,2)</f>
        <v>1595.32</v>
      </c>
      <c r="AA28" s="34">
        <f>ROUND(+E28*2%,2)</f>
        <v>155.63999999999999</v>
      </c>
      <c r="AB28" s="35">
        <f t="shared" si="17"/>
        <v>2191.41</v>
      </c>
    </row>
    <row r="29" spans="1:28" ht="18.75" x14ac:dyDescent="0.3">
      <c r="A29" s="1"/>
      <c r="B29" s="25" t="s">
        <v>31</v>
      </c>
      <c r="C29" s="38"/>
      <c r="D29" s="39"/>
      <c r="E29" s="40">
        <f>SUM(E25:E28)</f>
        <v>31128.240000000002</v>
      </c>
      <c r="F29" s="40"/>
      <c r="G29" s="40">
        <f>+G28+G27+G25+G26</f>
        <v>0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 t="shared" ref="O29" si="18">SUM(O25:O28)</f>
        <v>0</v>
      </c>
      <c r="P29" s="40">
        <f>SUM(P25:P28)</f>
        <v>5188.04</v>
      </c>
      <c r="Q29" s="40">
        <f>SUM(Q25:Q28)</f>
        <v>36316.28</v>
      </c>
      <c r="R29" s="40">
        <f>SUM(R25:R27)</f>
        <v>0</v>
      </c>
      <c r="S29" s="40">
        <f>SUM(S25:S27)</f>
        <v>0</v>
      </c>
      <c r="T29" s="40">
        <f>SUM(T25:T28)</f>
        <v>3804.52</v>
      </c>
      <c r="U29" s="40">
        <f>SUM(U25:U28)</f>
        <v>0</v>
      </c>
      <c r="V29" s="40">
        <f>SUM(V25:V28)</f>
        <v>3579.76</v>
      </c>
      <c r="W29" s="40">
        <f t="shared" ref="W29:AB29" si="19">SUM(W25:W28)</f>
        <v>7384.2800000000007</v>
      </c>
      <c r="X29" s="40">
        <f t="shared" si="19"/>
        <v>28932</v>
      </c>
      <c r="Y29" s="40">
        <f t="shared" si="19"/>
        <v>1761.8</v>
      </c>
      <c r="Z29" s="40">
        <f t="shared" si="19"/>
        <v>6381.28</v>
      </c>
      <c r="AA29" s="40">
        <f t="shared" si="19"/>
        <v>622.55999999999995</v>
      </c>
      <c r="AB29" s="40">
        <f t="shared" si="19"/>
        <v>8765.64</v>
      </c>
    </row>
    <row r="30" spans="1:28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1"/>
      <c r="Y30" s="1"/>
      <c r="Z30" s="1"/>
      <c r="AA30" s="1"/>
      <c r="AB30" s="1"/>
    </row>
    <row r="31" spans="1:28" ht="18.75" x14ac:dyDescent="0.3">
      <c r="A31" s="1"/>
      <c r="B31" s="25" t="s">
        <v>76</v>
      </c>
      <c r="C31" s="38" t="s">
        <v>77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1"/>
      <c r="Y31" s="1"/>
      <c r="Z31" s="1"/>
      <c r="AA31" s="1"/>
      <c r="AB31" s="1"/>
    </row>
    <row r="32" spans="1:28" ht="21" x14ac:dyDescent="0.35">
      <c r="A32" s="1"/>
      <c r="B32" s="1" t="s">
        <v>78</v>
      </c>
      <c r="C32" s="2"/>
      <c r="D32" t="s">
        <v>126</v>
      </c>
      <c r="E32" s="3"/>
      <c r="F32" s="29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3"/>
      <c r="V32" s="47"/>
      <c r="W32" s="3"/>
      <c r="X32" s="48"/>
      <c r="Y32" s="45"/>
      <c r="Z32" s="45"/>
      <c r="AA32" s="34"/>
      <c r="AB32" s="35"/>
    </row>
    <row r="33" spans="1:28" ht="21" x14ac:dyDescent="0.35">
      <c r="A33" s="1"/>
      <c r="B33" t="s">
        <v>78</v>
      </c>
      <c r="C33" s="2" t="s">
        <v>79</v>
      </c>
      <c r="D33" t="s">
        <v>80</v>
      </c>
      <c r="E33" s="3">
        <v>7782.06</v>
      </c>
      <c r="F33" s="29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 t="shared" ref="P33:P49" si="20">E33/15*10*25%</f>
        <v>1297.01</v>
      </c>
      <c r="Q33" s="3">
        <f>E33+-N33+P33</f>
        <v>9079.07</v>
      </c>
      <c r="R33" s="3"/>
      <c r="S33" s="3"/>
      <c r="T33" s="3">
        <v>951.13</v>
      </c>
      <c r="U33" s="3"/>
      <c r="V33" s="47">
        <f t="shared" ref="V33:V49" si="21">ROUND(E33*0.115,2)</f>
        <v>894.94</v>
      </c>
      <c r="W33" s="3">
        <f>SUM(T33:V33)+G33</f>
        <v>1846.0700000000002</v>
      </c>
      <c r="X33" s="32">
        <f t="shared" ref="X33:X49" si="22">Q33-W33</f>
        <v>7233</v>
      </c>
      <c r="Y33" s="45">
        <v>440.45</v>
      </c>
      <c r="Z33" s="3">
        <f t="shared" ref="Z33:Z49" si="23">ROUND(+E33*17.5%,2)+ROUND(E33*3%,2)</f>
        <v>1595.32</v>
      </c>
      <c r="AA33" s="34">
        <f t="shared" ref="AA33:AA49" si="24">ROUND(+E33*2%,2)</f>
        <v>155.63999999999999</v>
      </c>
      <c r="AB33" s="35">
        <f>SUM(Y33:AA33)</f>
        <v>2191.41</v>
      </c>
    </row>
    <row r="34" spans="1:28" ht="21" x14ac:dyDescent="0.35">
      <c r="A34" s="1"/>
      <c r="B34" s="46" t="s">
        <v>81</v>
      </c>
      <c r="C34" s="2" t="s">
        <v>82</v>
      </c>
      <c r="D34" t="s">
        <v>80</v>
      </c>
      <c r="E34" s="3">
        <v>7782.06</v>
      </c>
      <c r="F34" s="29">
        <v>15</v>
      </c>
      <c r="G34" s="44"/>
      <c r="H34" s="3"/>
      <c r="I34" s="3"/>
      <c r="J34" s="3"/>
      <c r="K34" s="3"/>
      <c r="L34" s="3"/>
      <c r="M34" s="3"/>
      <c r="N34" s="36"/>
      <c r="O34" s="3"/>
      <c r="P34" s="3">
        <f t="shared" si="20"/>
        <v>1297.01</v>
      </c>
      <c r="Q34" s="3">
        <f t="shared" ref="Q34:Q49" si="25">E34+-N34+P34</f>
        <v>9079.07</v>
      </c>
      <c r="R34" s="3"/>
      <c r="S34" s="3"/>
      <c r="T34" s="3">
        <v>951.13</v>
      </c>
      <c r="U34" s="3"/>
      <c r="V34" s="47">
        <f t="shared" si="21"/>
        <v>894.94</v>
      </c>
      <c r="W34" s="3">
        <f t="shared" ref="W34:W49" si="26">SUM(T34:V34)+G34</f>
        <v>1846.0700000000002</v>
      </c>
      <c r="X34" s="32">
        <f t="shared" si="22"/>
        <v>7233</v>
      </c>
      <c r="Y34" s="45">
        <v>440.45</v>
      </c>
      <c r="Z34" s="3">
        <f t="shared" si="23"/>
        <v>1595.32</v>
      </c>
      <c r="AA34" s="34">
        <f t="shared" si="24"/>
        <v>155.63999999999999</v>
      </c>
      <c r="AB34" s="35">
        <f t="shared" ref="AB34:AB49" si="27">SUM(Y34:AA34)</f>
        <v>2191.41</v>
      </c>
    </row>
    <row r="35" spans="1:28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9">
        <v>15</v>
      </c>
      <c r="G35" s="30">
        <v>1332</v>
      </c>
      <c r="H35" s="3"/>
      <c r="I35" s="3"/>
      <c r="J35" s="3"/>
      <c r="K35" s="3"/>
      <c r="L35" s="3"/>
      <c r="M35" s="3"/>
      <c r="N35" s="36"/>
      <c r="O35" s="3"/>
      <c r="P35" s="3">
        <f t="shared" si="20"/>
        <v>1331.5466666666666</v>
      </c>
      <c r="Q35" s="3">
        <f t="shared" si="25"/>
        <v>9320.8266666666659</v>
      </c>
      <c r="R35" s="3">
        <v>0</v>
      </c>
      <c r="S35" s="3"/>
      <c r="T35" s="3">
        <v>995.41</v>
      </c>
      <c r="U35" s="3">
        <v>-0.15</v>
      </c>
      <c r="V35" s="47">
        <f t="shared" si="21"/>
        <v>918.77</v>
      </c>
      <c r="W35" s="3">
        <f t="shared" si="26"/>
        <v>3246.0299999999997</v>
      </c>
      <c r="X35" s="32">
        <f t="shared" si="22"/>
        <v>6074.7966666666662</v>
      </c>
      <c r="Y35" s="45">
        <v>446.29</v>
      </c>
      <c r="Z35" s="3">
        <f t="shared" si="23"/>
        <v>1637.8</v>
      </c>
      <c r="AA35" s="34">
        <f t="shared" si="24"/>
        <v>159.79</v>
      </c>
      <c r="AB35" s="35">
        <f t="shared" si="27"/>
        <v>2243.88</v>
      </c>
    </row>
    <row r="36" spans="1:28" ht="21" x14ac:dyDescent="0.35">
      <c r="A36" s="1"/>
      <c r="B36" s="1" t="s">
        <v>86</v>
      </c>
      <c r="C36" s="2" t="s">
        <v>87</v>
      </c>
      <c r="D36" s="1" t="s">
        <v>88</v>
      </c>
      <c r="E36" s="3">
        <v>7782.06</v>
      </c>
      <c r="F36" s="29">
        <v>15</v>
      </c>
      <c r="G36" s="30">
        <v>3417</v>
      </c>
      <c r="H36" s="3"/>
      <c r="I36" s="3"/>
      <c r="J36" s="3"/>
      <c r="K36" s="3"/>
      <c r="L36" s="3"/>
      <c r="M36" s="3"/>
      <c r="N36" s="36"/>
      <c r="O36" s="3"/>
      <c r="P36" s="3">
        <f t="shared" si="20"/>
        <v>1297.01</v>
      </c>
      <c r="Q36" s="3">
        <f t="shared" si="25"/>
        <v>9079.07</v>
      </c>
      <c r="R36" s="3">
        <v>0</v>
      </c>
      <c r="S36" s="3"/>
      <c r="T36" s="3">
        <v>951.13</v>
      </c>
      <c r="U36" s="3"/>
      <c r="V36" s="47">
        <f t="shared" si="21"/>
        <v>894.94</v>
      </c>
      <c r="W36" s="3">
        <f t="shared" si="26"/>
        <v>5263.07</v>
      </c>
      <c r="X36" s="32">
        <f t="shared" si="22"/>
        <v>3816</v>
      </c>
      <c r="Y36" s="45">
        <v>440.45</v>
      </c>
      <c r="Z36" s="3">
        <f t="shared" si="23"/>
        <v>1595.32</v>
      </c>
      <c r="AA36" s="34">
        <f t="shared" si="24"/>
        <v>155.63999999999999</v>
      </c>
      <c r="AB36" s="35">
        <f t="shared" si="27"/>
        <v>2191.41</v>
      </c>
    </row>
    <row r="37" spans="1:28" ht="21" x14ac:dyDescent="0.35">
      <c r="A37" s="1"/>
      <c r="B37" s="1" t="s">
        <v>89</v>
      </c>
      <c r="C37" s="2" t="s">
        <v>90</v>
      </c>
      <c r="D37" s="1" t="s">
        <v>91</v>
      </c>
      <c r="E37" s="3">
        <v>7782.06</v>
      </c>
      <c r="F37" s="29">
        <v>15</v>
      </c>
      <c r="G37" s="30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20"/>
        <v>1297.01</v>
      </c>
      <c r="Q37" s="3">
        <f t="shared" si="25"/>
        <v>9079.07</v>
      </c>
      <c r="R37" s="3">
        <v>0</v>
      </c>
      <c r="S37" s="3"/>
      <c r="T37" s="3">
        <v>951.13</v>
      </c>
      <c r="U37" s="3"/>
      <c r="V37" s="47">
        <f t="shared" si="21"/>
        <v>894.94</v>
      </c>
      <c r="W37" s="3">
        <f t="shared" si="26"/>
        <v>3989.07</v>
      </c>
      <c r="X37" s="32">
        <f t="shared" si="22"/>
        <v>5090</v>
      </c>
      <c r="Y37" s="45">
        <v>440.45</v>
      </c>
      <c r="Z37" s="3">
        <f t="shared" si="23"/>
        <v>1595.32</v>
      </c>
      <c r="AA37" s="34">
        <f t="shared" si="24"/>
        <v>155.63999999999999</v>
      </c>
      <c r="AB37" s="35">
        <f t="shared" si="27"/>
        <v>2191.41</v>
      </c>
    </row>
    <row r="38" spans="1:28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9"/>
      <c r="G38" s="44"/>
      <c r="H38" s="3"/>
      <c r="I38" s="3"/>
      <c r="J38" s="3"/>
      <c r="K38" s="3"/>
      <c r="L38" s="3"/>
      <c r="M38" s="3"/>
      <c r="N38" s="36"/>
      <c r="O38" s="3"/>
      <c r="P38" s="3"/>
      <c r="Q38" s="3">
        <f t="shared" si="25"/>
        <v>0</v>
      </c>
      <c r="R38" s="3">
        <v>0</v>
      </c>
      <c r="S38" s="3"/>
      <c r="T38" s="3"/>
      <c r="U38" s="3"/>
      <c r="V38" s="47">
        <f t="shared" si="21"/>
        <v>0</v>
      </c>
      <c r="W38" s="3">
        <f t="shared" si="26"/>
        <v>0</v>
      </c>
      <c r="X38" s="32">
        <f t="shared" si="22"/>
        <v>0</v>
      </c>
      <c r="Y38" s="45"/>
      <c r="Z38" s="3">
        <f t="shared" si="23"/>
        <v>0</v>
      </c>
      <c r="AA38" s="34">
        <f t="shared" si="24"/>
        <v>0</v>
      </c>
      <c r="AB38" s="35">
        <f t="shared" si="27"/>
        <v>0</v>
      </c>
    </row>
    <row r="39" spans="1:28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9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20"/>
        <v>1252.3033333333333</v>
      </c>
      <c r="Q39" s="3">
        <f t="shared" si="25"/>
        <v>8766.123333333333</v>
      </c>
      <c r="R39" s="3">
        <v>0</v>
      </c>
      <c r="S39" s="3"/>
      <c r="T39" s="3">
        <v>893.85</v>
      </c>
      <c r="U39" s="3">
        <v>-0.02</v>
      </c>
      <c r="V39" s="47">
        <f t="shared" si="21"/>
        <v>864.09</v>
      </c>
      <c r="W39" s="3">
        <f t="shared" si="26"/>
        <v>1757.92</v>
      </c>
      <c r="X39" s="32">
        <f t="shared" si="22"/>
        <v>7008.2033333333329</v>
      </c>
      <c r="Y39" s="45">
        <v>432.88</v>
      </c>
      <c r="Z39" s="3">
        <f t="shared" si="23"/>
        <v>1540.3300000000002</v>
      </c>
      <c r="AA39" s="34">
        <f t="shared" si="24"/>
        <v>150.28</v>
      </c>
      <c r="AB39" s="35">
        <f t="shared" si="27"/>
        <v>2123.4900000000002</v>
      </c>
    </row>
    <row r="40" spans="1:28" ht="21" x14ac:dyDescent="0.35">
      <c r="A40" s="1"/>
      <c r="B40" t="s">
        <v>96</v>
      </c>
      <c r="C40" s="2" t="s">
        <v>97</v>
      </c>
      <c r="D40" t="s">
        <v>98</v>
      </c>
      <c r="E40" s="3">
        <v>7782.06</v>
      </c>
      <c r="F40" s="29">
        <v>15</v>
      </c>
      <c r="G40" s="3"/>
      <c r="H40" s="3"/>
      <c r="I40" s="3"/>
      <c r="J40" s="30">
        <v>2257.0300000000002</v>
      </c>
      <c r="K40" s="30">
        <v>86.18</v>
      </c>
      <c r="L40" s="30">
        <v>1375.93</v>
      </c>
      <c r="M40" s="30">
        <v>37.35</v>
      </c>
      <c r="N40" s="42"/>
      <c r="O40" s="3"/>
      <c r="P40" s="3">
        <f t="shared" si="20"/>
        <v>1297.01</v>
      </c>
      <c r="Q40" s="3">
        <f t="shared" si="25"/>
        <v>9079.07</v>
      </c>
      <c r="R40" s="3">
        <v>0</v>
      </c>
      <c r="S40" s="3"/>
      <c r="T40" s="3">
        <v>951.13</v>
      </c>
      <c r="U40" s="3">
        <v>0.11</v>
      </c>
      <c r="V40" s="47">
        <f t="shared" si="21"/>
        <v>894.94</v>
      </c>
      <c r="W40" s="3">
        <f>SUM(T40:V40)+G40+J40+K40+L40+M40</f>
        <v>5602.670000000001</v>
      </c>
      <c r="X40" s="32">
        <f t="shared" si="22"/>
        <v>3476.3999999999987</v>
      </c>
      <c r="Y40" s="45">
        <v>440.45</v>
      </c>
      <c r="Z40" s="3">
        <f t="shared" si="23"/>
        <v>1595.32</v>
      </c>
      <c r="AA40" s="34">
        <f t="shared" si="24"/>
        <v>155.63999999999999</v>
      </c>
      <c r="AB40" s="35">
        <f t="shared" si="27"/>
        <v>2191.41</v>
      </c>
    </row>
    <row r="41" spans="1:28" ht="21" x14ac:dyDescent="0.35">
      <c r="A41" s="1"/>
      <c r="B41" s="1" t="s">
        <v>99</v>
      </c>
      <c r="C41" s="2" t="s">
        <v>100</v>
      </c>
      <c r="D41" s="1" t="s">
        <v>98</v>
      </c>
      <c r="E41" s="3">
        <v>7782.06</v>
      </c>
      <c r="F41" s="29">
        <v>15</v>
      </c>
      <c r="G41" s="49"/>
      <c r="H41" s="3"/>
      <c r="I41" s="3"/>
      <c r="J41" s="30">
        <v>2254.1999999999998</v>
      </c>
      <c r="K41" s="30">
        <v>112.95</v>
      </c>
      <c r="L41" s="49"/>
      <c r="M41" s="49"/>
      <c r="N41" s="42"/>
      <c r="O41" s="3"/>
      <c r="P41" s="3">
        <f t="shared" si="20"/>
        <v>1297.01</v>
      </c>
      <c r="Q41" s="3">
        <f t="shared" si="25"/>
        <v>9079.07</v>
      </c>
      <c r="R41" s="3">
        <v>0</v>
      </c>
      <c r="S41" s="3"/>
      <c r="T41" s="3">
        <v>951.13</v>
      </c>
      <c r="U41" s="3">
        <v>0.05</v>
      </c>
      <c r="V41" s="47">
        <f t="shared" si="21"/>
        <v>894.94</v>
      </c>
      <c r="W41" s="3">
        <f>SUM(T41:V41)+G41+J41+K41</f>
        <v>4213.2699999999995</v>
      </c>
      <c r="X41" s="32">
        <f t="shared" si="22"/>
        <v>4865.8</v>
      </c>
      <c r="Y41" s="45">
        <v>440.45</v>
      </c>
      <c r="Z41" s="3">
        <f t="shared" si="23"/>
        <v>1595.32</v>
      </c>
      <c r="AA41" s="34">
        <f t="shared" si="24"/>
        <v>155.63999999999999</v>
      </c>
      <c r="AB41" s="35">
        <f t="shared" si="27"/>
        <v>2191.41</v>
      </c>
    </row>
    <row r="42" spans="1:28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9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20"/>
        <v>1252.3033333333333</v>
      </c>
      <c r="Q42" s="3">
        <f t="shared" si="25"/>
        <v>8766.123333333333</v>
      </c>
      <c r="R42" s="3">
        <v>0</v>
      </c>
      <c r="S42" s="3"/>
      <c r="T42" s="3">
        <v>893.85</v>
      </c>
      <c r="U42" s="3">
        <v>-0.02</v>
      </c>
      <c r="V42" s="47">
        <f t="shared" si="21"/>
        <v>864.09</v>
      </c>
      <c r="W42" s="3">
        <f t="shared" si="26"/>
        <v>1757.92</v>
      </c>
      <c r="X42" s="32">
        <f t="shared" si="22"/>
        <v>7008.2033333333329</v>
      </c>
      <c r="Y42" s="45">
        <v>432.88</v>
      </c>
      <c r="Z42" s="3">
        <f t="shared" si="23"/>
        <v>1540.3300000000002</v>
      </c>
      <c r="AA42" s="34">
        <f t="shared" si="24"/>
        <v>150.28</v>
      </c>
      <c r="AB42" s="35">
        <f t="shared" si="27"/>
        <v>2123.4900000000002</v>
      </c>
    </row>
    <row r="43" spans="1:28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9">
        <v>15</v>
      </c>
      <c r="G43" s="30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20"/>
        <v>1297.01</v>
      </c>
      <c r="Q43" s="3">
        <f t="shared" si="25"/>
        <v>9079.07</v>
      </c>
      <c r="R43" s="3">
        <v>0</v>
      </c>
      <c r="S43" s="3"/>
      <c r="T43" s="3">
        <v>951.13</v>
      </c>
      <c r="U43" s="3"/>
      <c r="V43" s="47">
        <f t="shared" si="21"/>
        <v>894.94</v>
      </c>
      <c r="W43" s="3">
        <f t="shared" si="26"/>
        <v>3099.07</v>
      </c>
      <c r="X43" s="32">
        <f t="shared" si="22"/>
        <v>5980</v>
      </c>
      <c r="Y43" s="45">
        <v>440.45</v>
      </c>
      <c r="Z43" s="3">
        <f t="shared" si="23"/>
        <v>1595.32</v>
      </c>
      <c r="AA43" s="34">
        <f t="shared" si="24"/>
        <v>155.63999999999999</v>
      </c>
      <c r="AB43" s="35">
        <f t="shared" si="27"/>
        <v>2191.41</v>
      </c>
    </row>
    <row r="44" spans="1:28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9">
        <v>15</v>
      </c>
      <c r="G44" s="30">
        <v>890</v>
      </c>
      <c r="H44" s="3"/>
      <c r="I44" s="3"/>
      <c r="J44" s="3"/>
      <c r="K44" s="3"/>
      <c r="L44" s="3"/>
      <c r="M44" s="3"/>
      <c r="N44" s="36"/>
      <c r="O44" s="3"/>
      <c r="P44" s="3">
        <f t="shared" si="20"/>
        <v>1297.01</v>
      </c>
      <c r="Q44" s="3">
        <f t="shared" si="25"/>
        <v>9079.07</v>
      </c>
      <c r="R44" s="3">
        <v>0</v>
      </c>
      <c r="S44" s="3"/>
      <c r="T44" s="3">
        <v>951.13</v>
      </c>
      <c r="U44" s="3"/>
      <c r="V44" s="47">
        <f t="shared" si="21"/>
        <v>894.94</v>
      </c>
      <c r="W44" s="3">
        <f t="shared" si="26"/>
        <v>2736.07</v>
      </c>
      <c r="X44" s="32">
        <f t="shared" si="22"/>
        <v>6343</v>
      </c>
      <c r="Y44" s="45">
        <v>440.45</v>
      </c>
      <c r="Z44" s="3">
        <f t="shared" si="23"/>
        <v>1595.32</v>
      </c>
      <c r="AA44" s="34">
        <f t="shared" si="24"/>
        <v>155.63999999999999</v>
      </c>
      <c r="AB44" s="35">
        <f t="shared" si="27"/>
        <v>2191.41</v>
      </c>
    </row>
    <row r="45" spans="1:28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9">
        <v>15</v>
      </c>
      <c r="G45" s="30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20"/>
        <v>1297.01</v>
      </c>
      <c r="Q45" s="3">
        <f t="shared" si="25"/>
        <v>9079.07</v>
      </c>
      <c r="R45" s="3">
        <v>0</v>
      </c>
      <c r="S45" s="3"/>
      <c r="T45" s="3">
        <v>951.13</v>
      </c>
      <c r="U45" s="3"/>
      <c r="V45" s="47">
        <f t="shared" si="21"/>
        <v>894.94</v>
      </c>
      <c r="W45" s="3">
        <f t="shared" si="26"/>
        <v>2790.07</v>
      </c>
      <c r="X45" s="32">
        <f t="shared" si="22"/>
        <v>6289</v>
      </c>
      <c r="Y45" s="45">
        <v>440.45</v>
      </c>
      <c r="Z45" s="3">
        <f t="shared" si="23"/>
        <v>1595.32</v>
      </c>
      <c r="AA45" s="34">
        <f t="shared" si="24"/>
        <v>155.63999999999999</v>
      </c>
      <c r="AB45" s="35">
        <f t="shared" si="27"/>
        <v>2191.41</v>
      </c>
    </row>
    <row r="46" spans="1:28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9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20"/>
        <v>1297.01</v>
      </c>
      <c r="Q46" s="3">
        <f t="shared" si="25"/>
        <v>9079.07</v>
      </c>
      <c r="R46" s="3">
        <v>0</v>
      </c>
      <c r="S46" s="3"/>
      <c r="T46" s="3">
        <v>951.13</v>
      </c>
      <c r="U46" s="3"/>
      <c r="V46" s="47">
        <f t="shared" si="21"/>
        <v>894.94</v>
      </c>
      <c r="W46" s="3">
        <f t="shared" si="26"/>
        <v>1846.0700000000002</v>
      </c>
      <c r="X46" s="32">
        <f t="shared" si="22"/>
        <v>7233</v>
      </c>
      <c r="Y46" s="45">
        <v>440.45</v>
      </c>
      <c r="Z46" s="3">
        <f t="shared" si="23"/>
        <v>1595.32</v>
      </c>
      <c r="AA46" s="34">
        <f t="shared" si="24"/>
        <v>155.63999999999999</v>
      </c>
      <c r="AB46" s="35">
        <f t="shared" si="27"/>
        <v>2191.41</v>
      </c>
    </row>
    <row r="47" spans="1:28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9">
        <v>15</v>
      </c>
      <c r="G47" s="3"/>
      <c r="H47" s="3"/>
      <c r="I47" s="30">
        <v>2600.7800000000002</v>
      </c>
      <c r="J47" s="3"/>
      <c r="K47" s="3"/>
      <c r="L47" s="3"/>
      <c r="M47" s="3"/>
      <c r="N47" s="36"/>
      <c r="O47" s="3"/>
      <c r="P47" s="3">
        <f t="shared" si="20"/>
        <v>1297.01</v>
      </c>
      <c r="Q47" s="3">
        <f t="shared" si="25"/>
        <v>9079.07</v>
      </c>
      <c r="R47" s="3">
        <v>0</v>
      </c>
      <c r="S47" s="3"/>
      <c r="T47" s="3">
        <v>951.13</v>
      </c>
      <c r="U47" s="3">
        <v>0.02</v>
      </c>
      <c r="V47" s="47">
        <f t="shared" si="21"/>
        <v>894.94</v>
      </c>
      <c r="W47" s="3">
        <f>SUM(T47:V47)+G47+I47</f>
        <v>4446.8700000000008</v>
      </c>
      <c r="X47" s="50">
        <f t="shared" si="22"/>
        <v>4632.1999999999989</v>
      </c>
      <c r="Y47" s="45">
        <v>440.45</v>
      </c>
      <c r="Z47" s="3">
        <f t="shared" si="23"/>
        <v>1595.32</v>
      </c>
      <c r="AA47" s="34">
        <f t="shared" si="24"/>
        <v>155.63999999999999</v>
      </c>
      <c r="AB47" s="35">
        <f t="shared" si="27"/>
        <v>2191.41</v>
      </c>
    </row>
    <row r="48" spans="1:28" ht="21" x14ac:dyDescent="0.35">
      <c r="A48" s="1"/>
      <c r="B48" t="s">
        <v>115</v>
      </c>
      <c r="C48" s="2" t="s">
        <v>93</v>
      </c>
      <c r="D48" t="s">
        <v>108</v>
      </c>
      <c r="E48" s="3"/>
      <c r="F48" s="29"/>
      <c r="G48" s="3"/>
      <c r="H48" s="3"/>
      <c r="I48" s="3"/>
      <c r="J48" s="3"/>
      <c r="K48" s="3"/>
      <c r="L48" s="3"/>
      <c r="M48" s="3"/>
      <c r="N48" s="42"/>
      <c r="O48" s="3"/>
      <c r="P48" s="3"/>
      <c r="Q48" s="3">
        <f t="shared" si="25"/>
        <v>0</v>
      </c>
      <c r="R48" s="3">
        <v>0</v>
      </c>
      <c r="S48" s="3"/>
      <c r="T48" s="3"/>
      <c r="U48" s="3"/>
      <c r="V48" s="47">
        <f t="shared" si="21"/>
        <v>0</v>
      </c>
      <c r="W48" s="3">
        <f t="shared" si="26"/>
        <v>0</v>
      </c>
      <c r="X48" s="32">
        <f t="shared" si="22"/>
        <v>0</v>
      </c>
      <c r="Y48" s="45"/>
      <c r="Z48" s="3">
        <f t="shared" si="23"/>
        <v>0</v>
      </c>
      <c r="AA48" s="34">
        <f t="shared" si="24"/>
        <v>0</v>
      </c>
      <c r="AB48" s="35">
        <f t="shared" si="27"/>
        <v>0</v>
      </c>
    </row>
    <row r="49" spans="1:28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9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20"/>
        <v>807.42166666666662</v>
      </c>
      <c r="Q49" s="3">
        <f t="shared" si="25"/>
        <v>5651.9516666666659</v>
      </c>
      <c r="R49" s="3"/>
      <c r="S49" s="3"/>
      <c r="T49" s="3">
        <v>397.02</v>
      </c>
      <c r="U49" s="3">
        <v>0.21</v>
      </c>
      <c r="V49" s="47">
        <f t="shared" si="21"/>
        <v>557.12</v>
      </c>
      <c r="W49" s="3">
        <f t="shared" si="26"/>
        <v>954.34999999999991</v>
      </c>
      <c r="X49" s="32">
        <f t="shared" si="22"/>
        <v>4697.6016666666656</v>
      </c>
      <c r="Y49" s="33">
        <v>357.56</v>
      </c>
      <c r="Z49" s="3">
        <f t="shared" si="23"/>
        <v>993.13</v>
      </c>
      <c r="AA49" s="34">
        <f t="shared" si="24"/>
        <v>96.89</v>
      </c>
      <c r="AB49" s="35">
        <f t="shared" si="27"/>
        <v>1447.5800000000002</v>
      </c>
    </row>
    <row r="50" spans="1:28" ht="18.75" x14ac:dyDescent="0.3">
      <c r="A50" s="1"/>
      <c r="B50" s="25" t="s">
        <v>31</v>
      </c>
      <c r="C50" s="38"/>
      <c r="D50" s="39"/>
      <c r="E50" s="40">
        <f>SUM(E32:E49)</f>
        <v>113464.10999999999</v>
      </c>
      <c r="F50" s="40"/>
      <c r="G50" s="40">
        <f>SUM(G32:G49)</f>
        <v>9979</v>
      </c>
      <c r="H50" s="40">
        <f t="shared" ref="H50:M50" si="28">SUM(H32:H49)</f>
        <v>0</v>
      </c>
      <c r="I50" s="40">
        <f t="shared" si="28"/>
        <v>2600.7800000000002</v>
      </c>
      <c r="J50" s="40">
        <f t="shared" si="28"/>
        <v>4511.2299999999996</v>
      </c>
      <c r="K50" s="40">
        <f t="shared" si="28"/>
        <v>199.13</v>
      </c>
      <c r="L50" s="40">
        <f t="shared" si="28"/>
        <v>1375.93</v>
      </c>
      <c r="M50" s="40">
        <f t="shared" si="28"/>
        <v>37.35</v>
      </c>
      <c r="N50" s="40">
        <f>SUM(N32:N49)</f>
        <v>0</v>
      </c>
      <c r="O50" s="40">
        <f t="shared" ref="O50:AB50" si="29">SUM(O32:O49)</f>
        <v>0</v>
      </c>
      <c r="P50" s="40">
        <f>SUM(P33:P49)</f>
        <v>18910.684999999998</v>
      </c>
      <c r="Q50" s="40">
        <f t="shared" si="29"/>
        <v>132374.79500000001</v>
      </c>
      <c r="R50" s="40">
        <f t="shared" si="29"/>
        <v>0</v>
      </c>
      <c r="S50" s="40">
        <f t="shared" si="29"/>
        <v>0</v>
      </c>
      <c r="T50" s="40">
        <f t="shared" si="29"/>
        <v>13642.559999999998</v>
      </c>
      <c r="U50" s="40">
        <f>SUM(U32:U49)</f>
        <v>0.2</v>
      </c>
      <c r="V50" s="40">
        <f t="shared" si="29"/>
        <v>13048.410000000005</v>
      </c>
      <c r="W50" s="40">
        <f t="shared" si="29"/>
        <v>45394.590000000004</v>
      </c>
      <c r="X50" s="40">
        <f t="shared" si="29"/>
        <v>86980.205000000002</v>
      </c>
      <c r="Y50" s="40">
        <f t="shared" si="29"/>
        <v>6514.5599999999995</v>
      </c>
      <c r="Z50" s="40">
        <f t="shared" si="29"/>
        <v>23260.11</v>
      </c>
      <c r="AA50" s="40">
        <f t="shared" si="29"/>
        <v>2269.2799999999993</v>
      </c>
      <c r="AB50" s="40">
        <f t="shared" si="29"/>
        <v>32043.950000000004</v>
      </c>
    </row>
    <row r="51" spans="1:28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1"/>
      <c r="Y51" s="1"/>
      <c r="Z51" s="1"/>
      <c r="AA51" s="1"/>
      <c r="AB51" s="1"/>
    </row>
    <row r="52" spans="1:28" ht="18.75" x14ac:dyDescent="0.3">
      <c r="A52" s="1"/>
      <c r="B52" s="25" t="s">
        <v>119</v>
      </c>
      <c r="C52" s="38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1"/>
      <c r="Y52" s="1"/>
      <c r="Z52" s="1"/>
      <c r="AA52" s="1"/>
      <c r="AB52" s="1"/>
    </row>
    <row r="53" spans="1:28" ht="21" x14ac:dyDescent="0.35">
      <c r="A53" s="1"/>
      <c r="B53" s="1" t="s">
        <v>121</v>
      </c>
      <c r="C53" s="2" t="s">
        <v>122</v>
      </c>
      <c r="D53" s="1" t="s">
        <v>123</v>
      </c>
      <c r="E53" s="3">
        <v>7989.28</v>
      </c>
      <c r="F53" s="29">
        <v>15</v>
      </c>
      <c r="G53" s="68"/>
      <c r="H53" s="3"/>
      <c r="I53" s="3"/>
      <c r="J53" s="3"/>
      <c r="K53" s="3"/>
      <c r="L53" s="3"/>
      <c r="M53" s="3"/>
      <c r="N53" s="36"/>
      <c r="O53" s="3"/>
      <c r="P53" s="3">
        <f t="shared" ref="P53:P58" si="30">E53/15*10*25%</f>
        <v>1331.5466666666666</v>
      </c>
      <c r="Q53" s="3">
        <f>E53+-N53+P53</f>
        <v>9320.8266666666659</v>
      </c>
      <c r="R53" s="3"/>
      <c r="S53" s="3"/>
      <c r="T53" s="3">
        <v>995.41</v>
      </c>
      <c r="U53" s="3">
        <v>0.05</v>
      </c>
      <c r="V53" s="31">
        <f t="shared" ref="V53:V58" si="31">ROUND(E53*0.115,2)</f>
        <v>918.77</v>
      </c>
      <c r="W53" s="3">
        <f>SUM(T53:V53)+G53</f>
        <v>1914.23</v>
      </c>
      <c r="X53" s="32">
        <f t="shared" ref="X53:X58" si="32">Q53-W53</f>
        <v>7406.5966666666664</v>
      </c>
      <c r="Y53" s="45">
        <v>446.29</v>
      </c>
      <c r="Z53" s="3">
        <f t="shared" ref="Z53:Z58" si="33">ROUND(+E53*17.5%,2)+ROUND(E53*3%,2)</f>
        <v>1637.8</v>
      </c>
      <c r="AA53" s="34">
        <f t="shared" ref="AA53:AA58" si="34">ROUND(+E53*2%,2)</f>
        <v>159.79</v>
      </c>
      <c r="AB53" s="35">
        <f>SUM(Y53:AA53)</f>
        <v>2243.88</v>
      </c>
    </row>
    <row r="54" spans="1:28" ht="21" x14ac:dyDescent="0.35">
      <c r="A54" s="1"/>
      <c r="B54" s="1" t="s">
        <v>124</v>
      </c>
      <c r="C54" s="2" t="s">
        <v>125</v>
      </c>
      <c r="D54" s="1" t="s">
        <v>126</v>
      </c>
      <c r="E54" s="3">
        <v>7782.06</v>
      </c>
      <c r="F54" s="29">
        <v>15</v>
      </c>
      <c r="G54" s="3"/>
      <c r="H54" s="3"/>
      <c r="I54" s="3"/>
      <c r="J54" s="3"/>
      <c r="K54" s="3"/>
      <c r="L54" s="3"/>
      <c r="M54" s="3"/>
      <c r="N54" s="36"/>
      <c r="O54" s="3"/>
      <c r="P54" s="3">
        <f t="shared" si="30"/>
        <v>1297.01</v>
      </c>
      <c r="Q54" s="3">
        <f t="shared" ref="Q54:Q58" si="35">E54+-N54+P54</f>
        <v>9079.07</v>
      </c>
      <c r="R54" s="3"/>
      <c r="S54" s="3"/>
      <c r="T54" s="3">
        <v>951.13</v>
      </c>
      <c r="U54" s="3"/>
      <c r="V54" s="31">
        <f t="shared" si="31"/>
        <v>894.94</v>
      </c>
      <c r="W54" s="3">
        <f t="shared" ref="W54:W58" si="36">SUM(T54:V54)+G54</f>
        <v>1846.0700000000002</v>
      </c>
      <c r="X54" s="32">
        <f t="shared" si="32"/>
        <v>7233</v>
      </c>
      <c r="Y54" s="45">
        <v>440.45</v>
      </c>
      <c r="Z54" s="3">
        <f t="shared" si="33"/>
        <v>1595.32</v>
      </c>
      <c r="AA54" s="34">
        <f t="shared" si="34"/>
        <v>155.63999999999999</v>
      </c>
      <c r="AB54" s="35">
        <f t="shared" ref="AB54:AB58" si="37">SUM(Y54:AA54)</f>
        <v>2191.41</v>
      </c>
    </row>
    <row r="55" spans="1:28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9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30"/>
        <v>1252.3033333333333</v>
      </c>
      <c r="Q55" s="3">
        <f t="shared" si="35"/>
        <v>8766.123333333333</v>
      </c>
      <c r="R55" s="3"/>
      <c r="S55" s="3"/>
      <c r="T55" s="3">
        <v>893.85</v>
      </c>
      <c r="U55" s="3">
        <v>0.18</v>
      </c>
      <c r="V55" s="31">
        <f t="shared" si="31"/>
        <v>864.09</v>
      </c>
      <c r="W55" s="3">
        <f t="shared" si="36"/>
        <v>1758.12</v>
      </c>
      <c r="X55" s="32">
        <f t="shared" si="32"/>
        <v>7008.0033333333331</v>
      </c>
      <c r="Y55" s="45">
        <v>432.88</v>
      </c>
      <c r="Z55" s="3">
        <f t="shared" si="33"/>
        <v>1540.3300000000002</v>
      </c>
      <c r="AA55" s="34">
        <f t="shared" si="34"/>
        <v>150.28</v>
      </c>
      <c r="AB55" s="35">
        <f t="shared" si="37"/>
        <v>2123.4900000000002</v>
      </c>
    </row>
    <row r="56" spans="1:28" ht="91.5" x14ac:dyDescent="0.35">
      <c r="A56" s="1" t="s">
        <v>129</v>
      </c>
      <c r="B56" t="s">
        <v>130</v>
      </c>
      <c r="C56" s="2" t="s">
        <v>131</v>
      </c>
      <c r="D56" s="52" t="s">
        <v>132</v>
      </c>
      <c r="E56" s="3">
        <v>7549.4</v>
      </c>
      <c r="F56" s="29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30"/>
        <v>1258.2333333333331</v>
      </c>
      <c r="Q56" s="3">
        <f t="shared" si="35"/>
        <v>8807.6333333333332</v>
      </c>
      <c r="R56" s="3"/>
      <c r="S56" s="3"/>
      <c r="T56" s="3">
        <v>901.47</v>
      </c>
      <c r="U56" s="3">
        <v>-0.02</v>
      </c>
      <c r="V56" s="31">
        <f t="shared" si="31"/>
        <v>868.18</v>
      </c>
      <c r="W56" s="3">
        <f t="shared" si="36"/>
        <v>1769.63</v>
      </c>
      <c r="X56" s="32">
        <f t="shared" si="32"/>
        <v>7038.0033333333331</v>
      </c>
      <c r="Y56" s="45">
        <v>433.89</v>
      </c>
      <c r="Z56" s="3">
        <f t="shared" si="33"/>
        <v>1547.63</v>
      </c>
      <c r="AA56" s="34">
        <f t="shared" si="34"/>
        <v>150.99</v>
      </c>
      <c r="AB56" s="35">
        <f t="shared" si="37"/>
        <v>2132.5100000000002</v>
      </c>
    </row>
    <row r="57" spans="1:28" ht="91.5" x14ac:dyDescent="0.35">
      <c r="A57" s="1"/>
      <c r="B57" t="s">
        <v>133</v>
      </c>
      <c r="C57" s="2" t="s">
        <v>134</v>
      </c>
      <c r="D57" s="52" t="s">
        <v>132</v>
      </c>
      <c r="E57" s="3">
        <v>7549.4</v>
      </c>
      <c r="F57" s="29">
        <v>15</v>
      </c>
      <c r="G57" s="3"/>
      <c r="H57" s="3"/>
      <c r="I57" s="3"/>
      <c r="J57" s="3"/>
      <c r="K57" s="3"/>
      <c r="L57" s="3"/>
      <c r="M57" s="3"/>
      <c r="N57" s="36"/>
      <c r="O57" s="3"/>
      <c r="P57" s="3">
        <f t="shared" si="30"/>
        <v>1258.2333333333331</v>
      </c>
      <c r="Q57" s="3">
        <f t="shared" si="35"/>
        <v>8807.6333333333332</v>
      </c>
      <c r="R57" s="3"/>
      <c r="S57" s="3"/>
      <c r="T57" s="3">
        <v>901.47</v>
      </c>
      <c r="U57" s="3">
        <v>-0.02</v>
      </c>
      <c r="V57" s="31">
        <f t="shared" si="31"/>
        <v>868.18</v>
      </c>
      <c r="W57" s="3">
        <f t="shared" si="36"/>
        <v>1769.63</v>
      </c>
      <c r="X57" s="32">
        <f t="shared" si="32"/>
        <v>7038.0033333333331</v>
      </c>
      <c r="Y57" s="45">
        <v>433.89</v>
      </c>
      <c r="Z57" s="3">
        <f t="shared" si="33"/>
        <v>1547.63</v>
      </c>
      <c r="AA57" s="34">
        <f t="shared" si="34"/>
        <v>150.99</v>
      </c>
      <c r="AB57" s="35">
        <f t="shared" si="37"/>
        <v>2132.5100000000002</v>
      </c>
    </row>
    <row r="58" spans="1:28" ht="91.5" x14ac:dyDescent="0.35">
      <c r="A58" s="1"/>
      <c r="B58" t="s">
        <v>135</v>
      </c>
      <c r="C58" s="2" t="s">
        <v>136</v>
      </c>
      <c r="D58" s="52" t="s">
        <v>132</v>
      </c>
      <c r="E58" s="3">
        <v>7549.4</v>
      </c>
      <c r="F58" s="29">
        <v>15</v>
      </c>
      <c r="G58" s="30">
        <v>1736</v>
      </c>
      <c r="H58" s="3"/>
      <c r="I58" s="3"/>
      <c r="J58" s="3"/>
      <c r="K58" s="3"/>
      <c r="L58" s="3"/>
      <c r="M58" s="3"/>
      <c r="N58" s="36"/>
      <c r="O58" s="3"/>
      <c r="P58" s="3">
        <f t="shared" si="30"/>
        <v>1258.2333333333331</v>
      </c>
      <c r="Q58" s="3">
        <f t="shared" si="35"/>
        <v>8807.6333333333332</v>
      </c>
      <c r="R58" s="3"/>
      <c r="S58" s="3"/>
      <c r="T58" s="3">
        <v>901.47</v>
      </c>
      <c r="U58" s="3">
        <v>-0.22</v>
      </c>
      <c r="V58" s="31">
        <f t="shared" si="31"/>
        <v>868.18</v>
      </c>
      <c r="W58" s="3">
        <f t="shared" si="36"/>
        <v>3505.43</v>
      </c>
      <c r="X58" s="32">
        <f t="shared" si="32"/>
        <v>5302.2033333333329</v>
      </c>
      <c r="Y58" s="45">
        <v>433.89</v>
      </c>
      <c r="Z58" s="3">
        <f t="shared" si="33"/>
        <v>1547.63</v>
      </c>
      <c r="AA58" s="34">
        <f t="shared" si="34"/>
        <v>150.99</v>
      </c>
      <c r="AB58" s="35">
        <f t="shared" si="37"/>
        <v>2132.5100000000002</v>
      </c>
    </row>
    <row r="59" spans="1:28" ht="18.75" x14ac:dyDescent="0.3">
      <c r="A59" s="1"/>
      <c r="B59" s="25" t="s">
        <v>31</v>
      </c>
      <c r="C59" s="38"/>
      <c r="D59" s="39"/>
      <c r="E59" s="40">
        <f>SUM(E53:E58)</f>
        <v>45933.36</v>
      </c>
      <c r="F59" s="40"/>
      <c r="G59" s="40">
        <f t="shared" ref="G59:H59" si="38">SUM(G53:G58)</f>
        <v>1736</v>
      </c>
      <c r="H59" s="40">
        <f t="shared" si="38"/>
        <v>0</v>
      </c>
      <c r="I59" s="40"/>
      <c r="J59" s="40"/>
      <c r="K59" s="40"/>
      <c r="L59" s="40"/>
      <c r="M59" s="40"/>
      <c r="N59" s="40">
        <f>SUM(N53:N58)</f>
        <v>0</v>
      </c>
      <c r="O59" s="40">
        <f t="shared" ref="O59" si="39">SUM(O53:O58)</f>
        <v>0</v>
      </c>
      <c r="P59" s="40">
        <f>SUM(P53:P58)</f>
        <v>7655.5599999999995</v>
      </c>
      <c r="Q59" s="40">
        <f>SUM(Q53:Q58)</f>
        <v>53588.92</v>
      </c>
      <c r="R59" s="40">
        <f t="shared" ref="R59:AB59" si="40">SUM(R53:R58)</f>
        <v>0</v>
      </c>
      <c r="S59" s="40">
        <f t="shared" si="40"/>
        <v>0</v>
      </c>
      <c r="T59" s="40">
        <f t="shared" si="40"/>
        <v>5544.8</v>
      </c>
      <c r="U59" s="40">
        <f t="shared" si="40"/>
        <v>-0.03</v>
      </c>
      <c r="V59" s="40">
        <f t="shared" si="40"/>
        <v>5282.34</v>
      </c>
      <c r="W59" s="40">
        <f t="shared" si="40"/>
        <v>12563.11</v>
      </c>
      <c r="X59" s="40">
        <f>SUM(X53:X58)</f>
        <v>41025.81</v>
      </c>
      <c r="Y59" s="40">
        <f t="shared" si="40"/>
        <v>2621.2899999999995</v>
      </c>
      <c r="Z59" s="40">
        <f t="shared" si="40"/>
        <v>9416.34</v>
      </c>
      <c r="AA59" s="40">
        <f t="shared" si="40"/>
        <v>918.68</v>
      </c>
      <c r="AB59" s="40">
        <f t="shared" si="40"/>
        <v>12956.310000000001</v>
      </c>
    </row>
    <row r="60" spans="1:28" ht="18.75" x14ac:dyDescent="0.3">
      <c r="A60" s="1"/>
      <c r="B60" s="25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3"/>
      <c r="R60" s="53"/>
      <c r="S60" s="53"/>
      <c r="T60" s="53"/>
      <c r="U60" s="53"/>
      <c r="V60" s="53"/>
      <c r="W60" s="53"/>
      <c r="X60" s="54"/>
      <c r="Y60" s="55"/>
      <c r="Z60" s="55"/>
      <c r="AA60" s="55"/>
      <c r="AB60" s="55"/>
    </row>
    <row r="61" spans="1:28" ht="18.75" x14ac:dyDescent="0.3">
      <c r="A61" s="1"/>
      <c r="B61" s="25" t="s">
        <v>137</v>
      </c>
      <c r="C61" s="38" t="s">
        <v>138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3"/>
      <c r="R61" s="53"/>
      <c r="S61" s="53"/>
      <c r="T61" s="53"/>
      <c r="U61" s="53"/>
      <c r="V61" s="53"/>
      <c r="W61" s="53"/>
      <c r="X61" s="54"/>
      <c r="Y61" s="55"/>
      <c r="Z61" s="55"/>
      <c r="AA61" s="55"/>
      <c r="AB61" s="55"/>
    </row>
    <row r="62" spans="1:28" ht="21" x14ac:dyDescent="0.35">
      <c r="A62" s="1"/>
      <c r="B62" s="1" t="s">
        <v>139</v>
      </c>
      <c r="C62" s="2" t="s">
        <v>140</v>
      </c>
      <c r="D62" s="1" t="s">
        <v>36</v>
      </c>
      <c r="E62" s="3">
        <v>13520</v>
      </c>
      <c r="F62" s="29">
        <v>15</v>
      </c>
      <c r="G62" s="44"/>
      <c r="H62" s="3"/>
      <c r="I62" s="3"/>
      <c r="J62" s="3"/>
      <c r="K62" s="3"/>
      <c r="L62" s="3"/>
      <c r="M62" s="3"/>
      <c r="N62" s="3"/>
      <c r="O62" s="3"/>
      <c r="P62" s="3">
        <f t="shared" ref="P62" si="41">E62/15*10*25%</f>
        <v>2253.3333333333335</v>
      </c>
      <c r="Q62" s="3">
        <f>E62+-N62+P62</f>
        <v>15773.333333333334</v>
      </c>
      <c r="R62" s="3">
        <v>0</v>
      </c>
      <c r="S62" s="3"/>
      <c r="T62" s="3">
        <v>2394.9899999999998</v>
      </c>
      <c r="U62" s="3">
        <v>-0.06</v>
      </c>
      <c r="V62" s="47">
        <f>ROUND(E62*0.115,2)</f>
        <v>1554.8</v>
      </c>
      <c r="W62" s="3">
        <f>SUM(T62:V62)+G62</f>
        <v>3949.7299999999996</v>
      </c>
      <c r="X62" s="32">
        <f>Q62-W62</f>
        <v>11823.603333333334</v>
      </c>
      <c r="Y62" s="33">
        <v>602.35</v>
      </c>
      <c r="Z62" s="3">
        <f>ROUND(+E62*17.5%,2)+ROUND(E62*3%,2)</f>
        <v>2771.6</v>
      </c>
      <c r="AA62" s="34">
        <f>ROUND(+E62*2%,2)</f>
        <v>270.39999999999998</v>
      </c>
      <c r="AB62" s="35">
        <f>SUM(Y62:AA62)</f>
        <v>3644.35</v>
      </c>
    </row>
    <row r="63" spans="1:28" ht="18.75" x14ac:dyDescent="0.3">
      <c r="A63" s="1"/>
      <c r="B63" s="25" t="s">
        <v>31</v>
      </c>
      <c r="C63" s="1"/>
      <c r="D63" s="1"/>
      <c r="E63" s="40">
        <f>E62</f>
        <v>13520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 t="shared" ref="O63" si="42">O62</f>
        <v>0</v>
      </c>
      <c r="P63" s="40">
        <f>SUM(P62)</f>
        <v>2253.3333333333335</v>
      </c>
      <c r="Q63" s="40">
        <f>Q62</f>
        <v>15773.333333333334</v>
      </c>
      <c r="R63" s="40">
        <f t="shared" ref="R63:AB63" si="43">R62</f>
        <v>0</v>
      </c>
      <c r="S63" s="40">
        <f t="shared" si="43"/>
        <v>0</v>
      </c>
      <c r="T63" s="40">
        <f t="shared" si="43"/>
        <v>2394.9899999999998</v>
      </c>
      <c r="U63" s="40">
        <f t="shared" si="43"/>
        <v>-0.06</v>
      </c>
      <c r="V63" s="40">
        <f t="shared" si="43"/>
        <v>1554.8</v>
      </c>
      <c r="W63" s="40">
        <f t="shared" si="43"/>
        <v>3949.7299999999996</v>
      </c>
      <c r="X63" s="40">
        <f>X62</f>
        <v>11823.603333333334</v>
      </c>
      <c r="Y63" s="40">
        <f t="shared" si="43"/>
        <v>602.35</v>
      </c>
      <c r="Z63" s="40">
        <f t="shared" si="43"/>
        <v>2771.6</v>
      </c>
      <c r="AA63" s="40">
        <f t="shared" si="43"/>
        <v>270.39999999999998</v>
      </c>
      <c r="AB63" s="40">
        <f t="shared" si="43"/>
        <v>3644.35</v>
      </c>
    </row>
    <row r="64" spans="1:28" ht="18.75" x14ac:dyDescent="0.3">
      <c r="A64" s="1"/>
      <c r="B64" s="25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3"/>
      <c r="R64" s="53"/>
      <c r="S64" s="53"/>
      <c r="T64" s="53"/>
      <c r="U64" s="53"/>
      <c r="V64" s="53"/>
      <c r="W64" s="53"/>
      <c r="X64" s="54"/>
      <c r="Y64" s="55"/>
      <c r="Z64" s="55"/>
      <c r="AA64" s="55"/>
      <c r="AB64" s="55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6"/>
      <c r="Y65" s="1"/>
      <c r="Z65" s="1"/>
      <c r="AA65" s="1"/>
      <c r="AB65" s="1"/>
    </row>
    <row r="66" spans="1:28" ht="18.75" x14ac:dyDescent="0.3">
      <c r="A66" s="1"/>
      <c r="B66" s="1"/>
      <c r="C66" s="57" t="s">
        <v>141</v>
      </c>
      <c r="D66" s="1"/>
      <c r="E66" s="58">
        <f>E9+E22+E29+E50+E59+E63</f>
        <v>297339.05</v>
      </c>
      <c r="F66" s="58"/>
      <c r="G66" s="58">
        <f>G9+G22+G29+G50+G59+G63</f>
        <v>28244.16</v>
      </c>
      <c r="H66" s="58">
        <f t="shared" ref="H66:W66" si="44">H9+H22+H29+H50+H59+H63</f>
        <v>0</v>
      </c>
      <c r="I66" s="58">
        <f t="shared" si="44"/>
        <v>2600.7800000000002</v>
      </c>
      <c r="J66" s="58">
        <f t="shared" si="44"/>
        <v>4511.2299999999996</v>
      </c>
      <c r="K66" s="58">
        <f t="shared" si="44"/>
        <v>199.13</v>
      </c>
      <c r="L66" s="58">
        <f t="shared" si="44"/>
        <v>1375.93</v>
      </c>
      <c r="M66" s="58">
        <f t="shared" si="44"/>
        <v>37.35</v>
      </c>
      <c r="N66" s="59">
        <f>N9+N22+N29+N50+N59+N63</f>
        <v>0</v>
      </c>
      <c r="O66" s="59">
        <f t="shared" si="44"/>
        <v>0</v>
      </c>
      <c r="P66" s="60">
        <f>P9+P22+P29+P50+P59+P63</f>
        <v>49556.508333333331</v>
      </c>
      <c r="Q66" s="58">
        <f t="shared" si="44"/>
        <v>346895.55833333329</v>
      </c>
      <c r="R66" s="60">
        <f t="shared" si="44"/>
        <v>7432.0099999999993</v>
      </c>
      <c r="S66" s="60">
        <f t="shared" si="44"/>
        <v>7432.09</v>
      </c>
      <c r="T66" s="58">
        <f t="shared" si="44"/>
        <v>39229.969999999994</v>
      </c>
      <c r="U66" s="60">
        <f t="shared" si="44"/>
        <v>0.35000000000000003</v>
      </c>
      <c r="V66" s="58">
        <f t="shared" si="44"/>
        <v>34194.040000000008</v>
      </c>
      <c r="W66" s="60">
        <f t="shared" si="44"/>
        <v>110392.94</v>
      </c>
      <c r="X66" s="61">
        <f>ROUND(+X9+X22+X29+X50+X59+X63,1)</f>
        <v>236502.6</v>
      </c>
      <c r="Y66" s="60">
        <f>Y9+Y22+Y29+Y50+Y59+Y63</f>
        <v>16561.939999999999</v>
      </c>
      <c r="Z66" s="59">
        <f>Z63+Z59+Z50+Z29+Z22+Z9</f>
        <v>60954.474600000001</v>
      </c>
      <c r="AA66" s="58">
        <f>AA9+AA22+AA29+AA50+AA59+AA63</f>
        <v>5946.7999999999993</v>
      </c>
      <c r="AB66" s="62">
        <f>AB9+AB22+AB29+AB50+AB59+AB63</f>
        <v>83463.214600000007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60"/>
      <c r="Z67" s="60"/>
      <c r="AA67" s="1"/>
      <c r="AB67" s="1"/>
    </row>
    <row r="68" spans="1:28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E7+E8+E12+E13+E14+E15+E16+E17+E18+E19+E20+E21+E25+E26+E27+E28+E33+E34+E35+E36+E37+E38+E39+E40+E41+E42+E43+E44+E45+E46+E47+E48+E49+E53+E54+E55+E56+E57+E58+E62</f>
        <v>297339.05000000005</v>
      </c>
      <c r="F68" s="3">
        <f>E68*17.5%</f>
        <v>52034.333750000005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1"/>
      <c r="Z68" s="3"/>
      <c r="AA68" s="1"/>
      <c r="AB68" s="1"/>
    </row>
    <row r="69" spans="1:28" ht="15.75" x14ac:dyDescent="0.25">
      <c r="A69" s="1"/>
      <c r="B69" s="1"/>
      <c r="C69" t="s">
        <v>143</v>
      </c>
      <c r="D69" s="1"/>
      <c r="E69" s="3">
        <f>E68</f>
        <v>297339.05000000005</v>
      </c>
      <c r="F69" s="3">
        <f>E69*3%</f>
        <v>8920.1715000000004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3">
        <f>SUM(F68:F69)</f>
        <v>60954.505250000002</v>
      </c>
      <c r="G70" s="3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</row>
    <row r="75" spans="1:28" ht="16.5" thickBot="1" x14ac:dyDescent="0.3">
      <c r="A75" s="1"/>
      <c r="B75" s="1"/>
      <c r="C75" s="1"/>
      <c r="D75" s="1"/>
      <c r="E75" s="63"/>
      <c r="F75" s="63"/>
      <c r="G75" s="29"/>
      <c r="H75" s="29"/>
      <c r="I75" s="29"/>
      <c r="J75" s="29"/>
      <c r="K75" s="29"/>
      <c r="L75" s="29"/>
      <c r="M75" s="29"/>
      <c r="N75" s="1"/>
      <c r="O75" s="1"/>
      <c r="P75" s="1"/>
      <c r="Q75" s="1"/>
      <c r="R75" s="1"/>
      <c r="S75" s="1"/>
      <c r="T75" s="1"/>
      <c r="U75" s="1"/>
      <c r="V75" s="65"/>
      <c r="W75" s="65"/>
      <c r="X75" s="2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66" t="s">
        <v>144</v>
      </c>
      <c r="F76" s="65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67" t="s">
        <v>145</v>
      </c>
      <c r="Y76" s="67"/>
      <c r="Z76" s="29"/>
      <c r="AA76" s="1"/>
      <c r="AB76" s="1"/>
    </row>
    <row r="77" spans="1:28" ht="15.75" x14ac:dyDescent="0.25">
      <c r="A77" s="1"/>
      <c r="B77" s="1"/>
      <c r="C77" s="1"/>
      <c r="D77" s="1"/>
      <c r="E77" s="46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 t="s">
        <v>147</v>
      </c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 t="s">
        <v>148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</sheetData>
  <mergeCells count="5">
    <mergeCell ref="B4:AB4"/>
    <mergeCell ref="E75:F75"/>
    <mergeCell ref="V75:W75"/>
    <mergeCell ref="E76:F76"/>
    <mergeCell ref="X76:Y7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workbookViewId="0">
      <selection sqref="A1:AA81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160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3" t="s">
        <v>6</v>
      </c>
      <c r="H5" s="14" t="s">
        <v>151</v>
      </c>
      <c r="I5" s="15" t="s">
        <v>7</v>
      </c>
      <c r="J5" s="13" t="s">
        <v>8</v>
      </c>
      <c r="K5" s="13" t="s">
        <v>9</v>
      </c>
      <c r="L5" s="16" t="s">
        <v>10</v>
      </c>
      <c r="M5" s="16" t="s">
        <v>11</v>
      </c>
      <c r="N5" s="17" t="s">
        <v>12</v>
      </c>
      <c r="O5" s="9" t="s">
        <v>152</v>
      </c>
      <c r="P5" s="9" t="s">
        <v>13</v>
      </c>
      <c r="Q5" s="18" t="s">
        <v>153</v>
      </c>
      <c r="R5" s="11" t="s">
        <v>154</v>
      </c>
      <c r="S5" s="11" t="s">
        <v>14</v>
      </c>
      <c r="T5" s="19" t="s">
        <v>15</v>
      </c>
      <c r="U5" s="20" t="s">
        <v>16</v>
      </c>
      <c r="V5" s="22" t="s">
        <v>17</v>
      </c>
      <c r="W5" s="23" t="s">
        <v>18</v>
      </c>
      <c r="X5" s="18" t="s">
        <v>19</v>
      </c>
      <c r="Y5" s="18" t="s">
        <v>20</v>
      </c>
      <c r="Z5" s="24" t="s">
        <v>21</v>
      </c>
      <c r="AA5" s="24" t="s">
        <v>22</v>
      </c>
    </row>
    <row r="6" spans="1:27" ht="15.75" x14ac:dyDescent="0.25">
      <c r="A6" s="1"/>
      <c r="B6" s="25" t="s">
        <v>23</v>
      </c>
      <c r="C6" s="26" t="s">
        <v>24</v>
      </c>
      <c r="D6" s="26"/>
      <c r="E6" s="27"/>
      <c r="F6" s="3"/>
      <c r="G6" s="28"/>
      <c r="H6" s="3"/>
      <c r="I6" s="3"/>
      <c r="J6" s="3"/>
      <c r="K6" s="3"/>
      <c r="L6" s="3"/>
      <c r="M6" s="3"/>
      <c r="N6" s="27"/>
      <c r="O6" s="27"/>
      <c r="P6" s="27"/>
      <c r="Q6" s="3"/>
      <c r="R6" s="3"/>
      <c r="S6" s="3"/>
      <c r="T6" s="27"/>
      <c r="U6" s="3"/>
      <c r="V6" s="27"/>
      <c r="W6" s="4"/>
      <c r="X6" s="1"/>
      <c r="Y6" s="1"/>
      <c r="Z6" s="1"/>
      <c r="AA6" s="1"/>
    </row>
    <row r="7" spans="1:27" ht="21" x14ac:dyDescent="0.35">
      <c r="A7" s="1"/>
      <c r="B7" s="1" t="s">
        <v>25</v>
      </c>
      <c r="C7" s="2" t="s">
        <v>26</v>
      </c>
      <c r="D7" s="1" t="s">
        <v>27</v>
      </c>
      <c r="E7" s="3">
        <v>24148.799999999999</v>
      </c>
      <c r="F7" s="29">
        <v>15</v>
      </c>
      <c r="G7" s="30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7.0000000000000007E-2</v>
      </c>
      <c r="U7" s="31">
        <f>ROUND(E7*0.115,2)</f>
        <v>2777.11</v>
      </c>
      <c r="V7" s="3">
        <f>SUM(S7:U7)+G7</f>
        <v>12663</v>
      </c>
      <c r="W7" s="32">
        <f>P7-V7</f>
        <v>11485.8</v>
      </c>
      <c r="X7" s="33">
        <v>895.49</v>
      </c>
      <c r="Y7" s="3">
        <f>+E7*17.5%+E7*3%</f>
        <v>4950.5039999999999</v>
      </c>
      <c r="Z7" s="34">
        <f>ROUND(+E7*2%,2)</f>
        <v>482.98</v>
      </c>
      <c r="AA7" s="35">
        <f>SUM(X7:Z7)</f>
        <v>6328.9740000000002</v>
      </c>
    </row>
    <row r="8" spans="1:27" ht="21" x14ac:dyDescent="0.35">
      <c r="A8" s="1"/>
      <c r="B8" s="1" t="s">
        <v>28</v>
      </c>
      <c r="C8" s="2" t="s">
        <v>29</v>
      </c>
      <c r="D8" s="1" t="s">
        <v>30</v>
      </c>
      <c r="E8" s="3">
        <v>6705.32</v>
      </c>
      <c r="F8" s="29">
        <v>15</v>
      </c>
      <c r="G8" s="30">
        <v>2359</v>
      </c>
      <c r="H8" s="3"/>
      <c r="I8" s="3"/>
      <c r="J8" s="3"/>
      <c r="K8" s="3"/>
      <c r="L8" s="3"/>
      <c r="M8" s="3"/>
      <c r="N8" s="36"/>
      <c r="O8" s="3"/>
      <c r="P8" s="3">
        <f>E8+-N8</f>
        <v>6705.32</v>
      </c>
      <c r="Q8" s="3">
        <v>0</v>
      </c>
      <c r="R8" s="3"/>
      <c r="S8" s="3">
        <v>721.12</v>
      </c>
      <c r="T8" s="3">
        <v>0.09</v>
      </c>
      <c r="U8" s="31">
        <f>ROUND(E8*0.115,2)</f>
        <v>771.11</v>
      </c>
      <c r="V8" s="3">
        <f>SUM(S8:U8)+G8</f>
        <v>3851.32</v>
      </c>
      <c r="W8" s="32">
        <f>P8-V8</f>
        <v>2853.9999999999995</v>
      </c>
      <c r="X8" s="33">
        <v>403.31</v>
      </c>
      <c r="Y8" s="3">
        <f>+E8*17.5%+E8*3%</f>
        <v>1374.5905999999998</v>
      </c>
      <c r="Z8" s="34">
        <f>ROUND(+E8*2%,2)</f>
        <v>134.11000000000001</v>
      </c>
      <c r="AA8" s="35">
        <f>SUM(X8:Z8)</f>
        <v>1912.0105999999996</v>
      </c>
    </row>
    <row r="9" spans="1:27" ht="18.75" x14ac:dyDescent="0.3">
      <c r="A9" s="1"/>
      <c r="B9" s="37" t="s">
        <v>31</v>
      </c>
      <c r="C9" s="38"/>
      <c r="D9" s="39"/>
      <c r="E9" s="40">
        <f>SUM(E7:E8)</f>
        <v>30854.12</v>
      </c>
      <c r="F9" s="40"/>
      <c r="G9" s="40">
        <f>+G8+G7</f>
        <v>7359</v>
      </c>
      <c r="H9" s="40"/>
      <c r="I9" s="40"/>
      <c r="J9" s="40"/>
      <c r="K9" s="40"/>
      <c r="L9" s="40"/>
      <c r="M9" s="40"/>
      <c r="N9" s="40">
        <f t="shared" ref="N9:O9" si="0">SUM(N7:N8)</f>
        <v>0</v>
      </c>
      <c r="O9" s="40">
        <f t="shared" si="0"/>
        <v>0</v>
      </c>
      <c r="P9" s="40">
        <f>SUM(P7:P8)</f>
        <v>30854.12</v>
      </c>
      <c r="Q9" s="40">
        <f t="shared" ref="Q9:AA9" si="1">SUM(Q7:Q8)</f>
        <v>0</v>
      </c>
      <c r="R9" s="40">
        <f t="shared" si="1"/>
        <v>0</v>
      </c>
      <c r="S9" s="40">
        <f t="shared" si="1"/>
        <v>5606.94</v>
      </c>
      <c r="T9" s="40">
        <f t="shared" si="1"/>
        <v>0.16</v>
      </c>
      <c r="U9" s="40">
        <f>SUM(U7:U8)</f>
        <v>3548.2200000000003</v>
      </c>
      <c r="V9" s="40">
        <f t="shared" si="1"/>
        <v>16514.32</v>
      </c>
      <c r="W9" s="40">
        <f>SUM(W7:W8)</f>
        <v>14339.8</v>
      </c>
      <c r="X9" s="40">
        <f t="shared" si="1"/>
        <v>1298.8</v>
      </c>
      <c r="Y9" s="40">
        <f t="shared" si="1"/>
        <v>6325.0945999999994</v>
      </c>
      <c r="Z9" s="40">
        <f t="shared" si="1"/>
        <v>617.09</v>
      </c>
      <c r="AA9" s="40">
        <f t="shared" si="1"/>
        <v>8240.9845999999998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1"/>
      <c r="X10" s="1"/>
      <c r="Y10" s="1"/>
      <c r="Z10" s="1"/>
      <c r="AA10" s="1"/>
    </row>
    <row r="11" spans="1:27" ht="18.75" x14ac:dyDescent="0.3">
      <c r="A11" s="1"/>
      <c r="B11" s="25" t="s">
        <v>32</v>
      </c>
      <c r="C11" s="38" t="s">
        <v>33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1"/>
      <c r="X11" s="1"/>
      <c r="Y11" s="1"/>
      <c r="Z11" s="1"/>
      <c r="AA11" s="1"/>
    </row>
    <row r="12" spans="1:27" ht="21" x14ac:dyDescent="0.35">
      <c r="A12" s="1"/>
      <c r="B12" s="1" t="s">
        <v>34</v>
      </c>
      <c r="C12" s="2" t="s">
        <v>35</v>
      </c>
      <c r="D12" s="1" t="s">
        <v>36</v>
      </c>
      <c r="E12" s="3">
        <v>13520</v>
      </c>
      <c r="F12" s="29">
        <v>15</v>
      </c>
      <c r="G12" s="30">
        <v>2535</v>
      </c>
      <c r="H12" s="3"/>
      <c r="I12" s="3"/>
      <c r="J12" s="3"/>
      <c r="K12" s="3"/>
      <c r="L12" s="3"/>
      <c r="M12" s="3"/>
      <c r="N12" s="3"/>
      <c r="O12" s="3"/>
      <c r="P12" s="3">
        <f t="shared" ref="P12:P21" si="2">E12+-N12</f>
        <v>13520</v>
      </c>
      <c r="Q12" s="3">
        <v>0</v>
      </c>
      <c r="R12" s="3"/>
      <c r="S12" s="3">
        <v>2181.19</v>
      </c>
      <c r="T12" s="3">
        <v>0.01</v>
      </c>
      <c r="U12" s="31">
        <f t="shared" ref="U12:U21" si="3">ROUND(E12*0.115,2)</f>
        <v>1554.8</v>
      </c>
      <c r="V12" s="3">
        <f t="shared" ref="V12:V21" si="4">SUM(S12:U12)+G12</f>
        <v>6271</v>
      </c>
      <c r="W12" s="32">
        <f t="shared" ref="W12:W21" si="5">P12-V12</f>
        <v>7249</v>
      </c>
      <c r="X12" s="33">
        <v>595.6</v>
      </c>
      <c r="Y12" s="3">
        <f t="shared" ref="Y12:Y21" si="6">ROUND(+E12*17.5%,2)+ROUND(E12*3%,2)</f>
        <v>2771.6</v>
      </c>
      <c r="Z12" s="34">
        <f t="shared" ref="Z12:Z21" si="7">ROUND(+E12*2%,2)</f>
        <v>270.39999999999998</v>
      </c>
      <c r="AA12" s="35">
        <f>SUM(X12:Z12)</f>
        <v>3637.6</v>
      </c>
    </row>
    <row r="13" spans="1:27" ht="21" x14ac:dyDescent="0.35">
      <c r="A13" s="1"/>
      <c r="B13" s="1" t="s">
        <v>37</v>
      </c>
      <c r="C13" s="2" t="s">
        <v>38</v>
      </c>
      <c r="D13" s="1" t="s">
        <v>39</v>
      </c>
      <c r="E13" s="3">
        <v>7513.82</v>
      </c>
      <c r="F13" s="29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si="2"/>
        <v>7513.82</v>
      </c>
      <c r="Q13" s="3">
        <v>0</v>
      </c>
      <c r="R13" s="3"/>
      <c r="S13" s="3">
        <v>893.85</v>
      </c>
      <c r="T13" s="3">
        <v>0.08</v>
      </c>
      <c r="U13" s="31">
        <f t="shared" si="3"/>
        <v>864.09</v>
      </c>
      <c r="V13" s="3">
        <f t="shared" si="4"/>
        <v>1758.02</v>
      </c>
      <c r="W13" s="32">
        <f t="shared" si="5"/>
        <v>5755.7999999999993</v>
      </c>
      <c r="X13" s="33">
        <v>426.13</v>
      </c>
      <c r="Y13" s="3">
        <f t="shared" si="6"/>
        <v>1540.3300000000002</v>
      </c>
      <c r="Z13" s="34">
        <f t="shared" si="7"/>
        <v>150.28</v>
      </c>
      <c r="AA13" s="35">
        <f t="shared" ref="AA13:AA21" si="8">SUM(X13:Z13)</f>
        <v>2116.7400000000002</v>
      </c>
    </row>
    <row r="14" spans="1:27" ht="21" x14ac:dyDescent="0.35">
      <c r="A14" s="1"/>
      <c r="B14" s="1" t="s">
        <v>40</v>
      </c>
      <c r="C14" s="2" t="s">
        <v>41</v>
      </c>
      <c r="D14" s="1" t="s">
        <v>42</v>
      </c>
      <c r="E14" s="3">
        <v>7513.82</v>
      </c>
      <c r="F14" s="29">
        <v>15</v>
      </c>
      <c r="G14" s="44"/>
      <c r="H14" s="3"/>
      <c r="I14" s="3"/>
      <c r="J14" s="3"/>
      <c r="K14" s="3"/>
      <c r="L14" s="3"/>
      <c r="M14" s="3"/>
      <c r="N14" s="42"/>
      <c r="O14" s="43"/>
      <c r="P14" s="3">
        <f t="shared" si="2"/>
        <v>7513.82</v>
      </c>
      <c r="Q14" s="3">
        <v>0</v>
      </c>
      <c r="R14" s="3"/>
      <c r="S14" s="3">
        <v>893.85</v>
      </c>
      <c r="T14" s="3">
        <v>0.08</v>
      </c>
      <c r="U14" s="31">
        <f t="shared" si="3"/>
        <v>864.09</v>
      </c>
      <c r="V14" s="3">
        <f t="shared" si="4"/>
        <v>1758.02</v>
      </c>
      <c r="W14" s="32">
        <f t="shared" si="5"/>
        <v>5755.7999999999993</v>
      </c>
      <c r="X14" s="33">
        <v>426.13</v>
      </c>
      <c r="Y14" s="3">
        <f t="shared" si="6"/>
        <v>1540.3300000000002</v>
      </c>
      <c r="Z14" s="34">
        <f t="shared" si="7"/>
        <v>150.28</v>
      </c>
      <c r="AA14" s="35">
        <f t="shared" si="8"/>
        <v>2116.7400000000002</v>
      </c>
    </row>
    <row r="15" spans="1:27" ht="21" x14ac:dyDescent="0.35">
      <c r="A15" s="1"/>
      <c r="B15" s="1" t="s">
        <v>43</v>
      </c>
      <c r="C15" s="2" t="s">
        <v>44</v>
      </c>
      <c r="D15" s="1" t="s">
        <v>45</v>
      </c>
      <c r="E15" s="3">
        <v>7989.28</v>
      </c>
      <c r="F15" s="29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2"/>
        <v>7989.28</v>
      </c>
      <c r="Q15" s="3">
        <v>0</v>
      </c>
      <c r="R15" s="3"/>
      <c r="S15" s="3">
        <v>995.41</v>
      </c>
      <c r="T15" s="3">
        <v>0.1</v>
      </c>
      <c r="U15" s="31">
        <f t="shared" si="3"/>
        <v>918.77</v>
      </c>
      <c r="V15" s="3">
        <f t="shared" si="4"/>
        <v>1914.28</v>
      </c>
      <c r="W15" s="32">
        <f t="shared" si="5"/>
        <v>6075</v>
      </c>
      <c r="X15" s="33">
        <v>439.54</v>
      </c>
      <c r="Y15" s="3">
        <f t="shared" si="6"/>
        <v>1637.8</v>
      </c>
      <c r="Z15" s="34">
        <f t="shared" si="7"/>
        <v>159.79</v>
      </c>
      <c r="AA15" s="35">
        <f t="shared" si="8"/>
        <v>2237.13</v>
      </c>
    </row>
    <row r="16" spans="1:27" ht="21" x14ac:dyDescent="0.35">
      <c r="A16" s="1"/>
      <c r="B16" s="1" t="s">
        <v>46</v>
      </c>
      <c r="C16" s="2" t="s">
        <v>47</v>
      </c>
      <c r="D16" s="1" t="s">
        <v>48</v>
      </c>
      <c r="E16" s="3">
        <v>5467.23</v>
      </c>
      <c r="F16" s="29">
        <v>15</v>
      </c>
      <c r="G16" s="30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2"/>
        <v>5467.23</v>
      </c>
      <c r="Q16" s="3">
        <v>0</v>
      </c>
      <c r="R16" s="3"/>
      <c r="S16" s="3">
        <v>496.67</v>
      </c>
      <c r="T16" s="3">
        <v>0.03</v>
      </c>
      <c r="U16" s="31">
        <f t="shared" si="3"/>
        <v>628.73</v>
      </c>
      <c r="V16" s="3">
        <f t="shared" si="4"/>
        <v>3765.4300000000003</v>
      </c>
      <c r="W16" s="32">
        <f t="shared" si="5"/>
        <v>1701.7999999999993</v>
      </c>
      <c r="X16" s="33">
        <v>363.06</v>
      </c>
      <c r="Y16" s="3">
        <f t="shared" si="6"/>
        <v>1120.79</v>
      </c>
      <c r="Z16" s="34">
        <f t="shared" si="7"/>
        <v>109.34</v>
      </c>
      <c r="AA16" s="35">
        <f t="shared" si="8"/>
        <v>1593.1899999999998</v>
      </c>
    </row>
    <row r="17" spans="1:27" ht="21" x14ac:dyDescent="0.35">
      <c r="A17" s="1"/>
      <c r="B17" s="1" t="s">
        <v>49</v>
      </c>
      <c r="C17" s="2" t="s">
        <v>50</v>
      </c>
      <c r="D17" s="1" t="s">
        <v>51</v>
      </c>
      <c r="E17" s="3">
        <v>4844.53</v>
      </c>
      <c r="F17" s="29">
        <v>15</v>
      </c>
      <c r="G17" s="30">
        <v>2339.52</v>
      </c>
      <c r="H17" s="3"/>
      <c r="I17" s="3"/>
      <c r="J17" s="3"/>
      <c r="K17" s="3"/>
      <c r="L17" s="3"/>
      <c r="M17" s="3"/>
      <c r="N17" s="36"/>
      <c r="O17" s="3"/>
      <c r="P17" s="3">
        <f t="shared" si="2"/>
        <v>4844.53</v>
      </c>
      <c r="Q17" s="3"/>
      <c r="R17" s="3"/>
      <c r="S17" s="3">
        <v>397.02</v>
      </c>
      <c r="T17" s="3">
        <v>0.27</v>
      </c>
      <c r="U17" s="31">
        <f t="shared" si="3"/>
        <v>557.12</v>
      </c>
      <c r="V17" s="3">
        <f t="shared" si="4"/>
        <v>3293.93</v>
      </c>
      <c r="W17" s="32">
        <f t="shared" si="5"/>
        <v>1550.6</v>
      </c>
      <c r="X17" s="33">
        <v>346.1</v>
      </c>
      <c r="Y17" s="3">
        <f t="shared" si="6"/>
        <v>993.13</v>
      </c>
      <c r="Z17" s="34">
        <f t="shared" si="7"/>
        <v>96.89</v>
      </c>
      <c r="AA17" s="35">
        <f t="shared" si="8"/>
        <v>1436.1200000000001</v>
      </c>
    </row>
    <row r="18" spans="1:27" ht="21" x14ac:dyDescent="0.35">
      <c r="A18" s="1"/>
      <c r="B18" s="1" t="s">
        <v>52</v>
      </c>
      <c r="C18" s="2" t="s">
        <v>53</v>
      </c>
      <c r="D18" s="1" t="s">
        <v>54</v>
      </c>
      <c r="E18" s="3">
        <v>5467.23</v>
      </c>
      <c r="F18" s="29">
        <v>15</v>
      </c>
      <c r="G18" s="30">
        <v>2010.75</v>
      </c>
      <c r="H18" s="36"/>
      <c r="I18" s="36"/>
      <c r="J18" s="36"/>
      <c r="K18" s="36"/>
      <c r="L18" s="36"/>
      <c r="M18" s="36"/>
      <c r="N18" s="42"/>
      <c r="O18" s="3"/>
      <c r="P18" s="3">
        <f t="shared" si="2"/>
        <v>5467.23</v>
      </c>
      <c r="Q18" s="3"/>
      <c r="R18" s="3"/>
      <c r="S18" s="3">
        <v>496.67</v>
      </c>
      <c r="T18" s="3">
        <v>0.08</v>
      </c>
      <c r="U18" s="31">
        <f t="shared" si="3"/>
        <v>628.73</v>
      </c>
      <c r="V18" s="3">
        <f t="shared" si="4"/>
        <v>3136.23</v>
      </c>
      <c r="W18" s="32">
        <f t="shared" si="5"/>
        <v>2330.9999999999995</v>
      </c>
      <c r="X18" s="33">
        <v>363.06</v>
      </c>
      <c r="Y18" s="3">
        <f t="shared" si="6"/>
        <v>1120.79</v>
      </c>
      <c r="Z18" s="34">
        <f t="shared" si="7"/>
        <v>109.34</v>
      </c>
      <c r="AA18" s="35">
        <f t="shared" si="8"/>
        <v>1593.1899999999998</v>
      </c>
    </row>
    <row r="19" spans="1:27" ht="21" x14ac:dyDescent="0.35">
      <c r="A19" s="1"/>
      <c r="B19" t="s">
        <v>55</v>
      </c>
      <c r="C19" s="2" t="s">
        <v>93</v>
      </c>
      <c r="D19" t="s">
        <v>57</v>
      </c>
      <c r="E19" s="3"/>
      <c r="F19" s="29"/>
      <c r="G19" s="3"/>
      <c r="H19" s="36"/>
      <c r="I19" s="36"/>
      <c r="J19" s="36"/>
      <c r="K19" s="36"/>
      <c r="L19" s="36"/>
      <c r="M19" s="36"/>
      <c r="N19" s="42"/>
      <c r="O19" s="3"/>
      <c r="P19" s="3">
        <f t="shared" si="2"/>
        <v>0</v>
      </c>
      <c r="Q19" s="3"/>
      <c r="R19" s="3"/>
      <c r="S19" s="3"/>
      <c r="T19" s="3"/>
      <c r="U19" s="31">
        <f t="shared" si="3"/>
        <v>0</v>
      </c>
      <c r="V19" s="3">
        <f t="shared" si="4"/>
        <v>0</v>
      </c>
      <c r="W19" s="32">
        <f t="shared" si="5"/>
        <v>0</v>
      </c>
      <c r="X19" s="33"/>
      <c r="Y19" s="3">
        <f t="shared" si="6"/>
        <v>0</v>
      </c>
      <c r="Z19" s="34">
        <f t="shared" si="7"/>
        <v>0</v>
      </c>
      <c r="AA19" s="35">
        <f t="shared" si="8"/>
        <v>0</v>
      </c>
    </row>
    <row r="20" spans="1:27" ht="21" x14ac:dyDescent="0.35">
      <c r="A20" s="1"/>
      <c r="B20" t="s">
        <v>58</v>
      </c>
      <c r="C20" s="2" t="s">
        <v>59</v>
      </c>
      <c r="D20" t="s">
        <v>51</v>
      </c>
      <c r="E20" s="3">
        <v>4844.53</v>
      </c>
      <c r="F20" s="29">
        <v>15</v>
      </c>
      <c r="G20" s="30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2"/>
        <v>4844.53</v>
      </c>
      <c r="Q20" s="3"/>
      <c r="R20" s="3"/>
      <c r="S20" s="3">
        <v>397.02</v>
      </c>
      <c r="T20" s="3">
        <v>-0.01</v>
      </c>
      <c r="U20" s="31">
        <f t="shared" si="3"/>
        <v>557.12</v>
      </c>
      <c r="V20" s="3">
        <f t="shared" si="4"/>
        <v>2513.13</v>
      </c>
      <c r="W20" s="32">
        <f t="shared" si="5"/>
        <v>2331.3999999999996</v>
      </c>
      <c r="X20" s="33">
        <v>346.1</v>
      </c>
      <c r="Y20" s="3">
        <f t="shared" si="6"/>
        <v>993.13</v>
      </c>
      <c r="Z20" s="34">
        <f t="shared" si="7"/>
        <v>96.89</v>
      </c>
      <c r="AA20" s="35">
        <f t="shared" si="8"/>
        <v>1436.1200000000001</v>
      </c>
    </row>
    <row r="21" spans="1:27" ht="21" x14ac:dyDescent="0.35">
      <c r="A21" s="1"/>
      <c r="B21" t="s">
        <v>60</v>
      </c>
      <c r="C21" s="2" t="s">
        <v>61</v>
      </c>
      <c r="D21" t="s">
        <v>62</v>
      </c>
      <c r="E21" s="3">
        <v>5278.78</v>
      </c>
      <c r="F21" s="29">
        <v>15</v>
      </c>
      <c r="G21" s="30">
        <v>444.89</v>
      </c>
      <c r="H21" s="3"/>
      <c r="I21" s="3"/>
      <c r="J21" s="3"/>
      <c r="K21" s="3"/>
      <c r="L21" s="3"/>
      <c r="M21" s="3"/>
      <c r="N21" s="36"/>
      <c r="O21" s="3"/>
      <c r="P21" s="3">
        <f t="shared" si="2"/>
        <v>5278.78</v>
      </c>
      <c r="Q21" s="3"/>
      <c r="R21" s="3"/>
      <c r="S21" s="3">
        <v>466.53</v>
      </c>
      <c r="T21" s="3">
        <v>-0.1</v>
      </c>
      <c r="U21" s="31">
        <f t="shared" si="3"/>
        <v>607.05999999999995</v>
      </c>
      <c r="V21" s="3">
        <f t="shared" si="4"/>
        <v>1518.3799999999997</v>
      </c>
      <c r="W21" s="32">
        <f t="shared" si="5"/>
        <v>3760.4</v>
      </c>
      <c r="X21" s="33">
        <v>363.06</v>
      </c>
      <c r="Y21" s="3">
        <f t="shared" si="6"/>
        <v>1082.1500000000001</v>
      </c>
      <c r="Z21" s="34">
        <f t="shared" si="7"/>
        <v>105.58</v>
      </c>
      <c r="AA21" s="35">
        <f t="shared" si="8"/>
        <v>1550.79</v>
      </c>
    </row>
    <row r="22" spans="1:27" ht="18.75" x14ac:dyDescent="0.3">
      <c r="A22" s="1"/>
      <c r="B22" s="25" t="s">
        <v>31</v>
      </c>
      <c r="C22" s="38"/>
      <c r="D22" s="39"/>
      <c r="E22" s="40">
        <f>SUM(E12:E21)</f>
        <v>62439.219999999987</v>
      </c>
      <c r="F22" s="40"/>
      <c r="G22" s="40">
        <f t="shared" ref="G22" si="9">SUM(G12:G21)</f>
        <v>11529.16</v>
      </c>
      <c r="H22" s="40">
        <f t="shared" ref="H22" si="10"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 t="shared" ref="O22" si="11">SUM(O12:O21)</f>
        <v>0</v>
      </c>
      <c r="P22" s="40">
        <f>SUM(P12:P21)</f>
        <v>62439.219999999987</v>
      </c>
      <c r="Q22" s="40">
        <f>SUM(Q12:S21)</f>
        <v>7218.21</v>
      </c>
      <c r="R22" s="40">
        <f>SUM(R12:T21)</f>
        <v>7218.7500000000009</v>
      </c>
      <c r="S22" s="40">
        <f t="shared" ref="S22:Z22" si="12">SUM(S12:S21)</f>
        <v>7218.21</v>
      </c>
      <c r="T22" s="40">
        <f t="shared" si="12"/>
        <v>0.54</v>
      </c>
      <c r="U22" s="40">
        <f t="shared" si="12"/>
        <v>7180.51</v>
      </c>
      <c r="V22" s="40">
        <f t="shared" si="12"/>
        <v>25928.420000000002</v>
      </c>
      <c r="W22" s="40">
        <f t="shared" si="12"/>
        <v>36510.799999999996</v>
      </c>
      <c r="X22" s="40">
        <f t="shared" si="12"/>
        <v>3668.7799999999997</v>
      </c>
      <c r="Y22" s="40">
        <f t="shared" si="12"/>
        <v>12800.05</v>
      </c>
      <c r="Z22" s="40">
        <f t="shared" si="12"/>
        <v>1248.79</v>
      </c>
      <c r="AA22" s="40">
        <f>SUM(AA12:AA21)</f>
        <v>17717.620000000003</v>
      </c>
    </row>
    <row r="23" spans="1:27" ht="18.75" x14ac:dyDescent="0.3">
      <c r="A23" s="1"/>
      <c r="B23" s="25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1"/>
      <c r="X23" s="1"/>
      <c r="Y23" s="1"/>
      <c r="Z23" s="1"/>
      <c r="AA23" s="1"/>
    </row>
    <row r="24" spans="1:27" ht="18.75" x14ac:dyDescent="0.3">
      <c r="A24" s="1"/>
      <c r="B24" s="25" t="s">
        <v>63</v>
      </c>
      <c r="C24" s="38" t="s">
        <v>64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1"/>
      <c r="X24" s="1"/>
      <c r="Y24" s="1"/>
      <c r="Z24" s="1"/>
      <c r="AA24" s="1"/>
    </row>
    <row r="25" spans="1:27" ht="21" x14ac:dyDescent="0.35">
      <c r="A25" s="1"/>
      <c r="B25" s="1" t="s">
        <v>65</v>
      </c>
      <c r="C25" s="2" t="s">
        <v>66</v>
      </c>
      <c r="D25" t="s">
        <v>67</v>
      </c>
      <c r="E25" s="3">
        <v>7782.06</v>
      </c>
      <c r="F25" s="29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31">
        <f>ROUND(E25*0.115,2)</f>
        <v>894.94</v>
      </c>
      <c r="V25" s="3">
        <f>SUM(S25:U25)+G25</f>
        <v>1846.06</v>
      </c>
      <c r="W25" s="32">
        <f>P25-V25</f>
        <v>5936</v>
      </c>
      <c r="X25" s="45">
        <v>426.13</v>
      </c>
      <c r="Y25" s="3">
        <f>ROUND(+E25*17.5%,2)+ROUND(E25*3%,2)</f>
        <v>1595.32</v>
      </c>
      <c r="Z25" s="34">
        <f>ROUND(+E25*2%,2)</f>
        <v>155.63999999999999</v>
      </c>
      <c r="AA25" s="35">
        <f>SUM(X25:Z25)</f>
        <v>2177.0899999999997</v>
      </c>
    </row>
    <row r="26" spans="1:27" ht="21" x14ac:dyDescent="0.35">
      <c r="A26" s="1"/>
      <c r="B26" s="1" t="s">
        <v>68</v>
      </c>
      <c r="C26" s="2" t="s">
        <v>69</v>
      </c>
      <c r="D26" t="s">
        <v>70</v>
      </c>
      <c r="E26" s="3">
        <v>7782.06</v>
      </c>
      <c r="F26" s="29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31">
        <f>ROUND(E26*0.115,2)</f>
        <v>894.94</v>
      </c>
      <c r="V26" s="3">
        <f>SUM(S26:U26)+G26</f>
        <v>1846.06</v>
      </c>
      <c r="W26" s="32">
        <f>P26-V26</f>
        <v>5936</v>
      </c>
      <c r="X26" s="45">
        <v>426.13</v>
      </c>
      <c r="Y26" s="3">
        <f>ROUND(+E26*17.5%,2)+ROUND(E26*3%,2)</f>
        <v>1595.32</v>
      </c>
      <c r="Z26" s="34">
        <f>ROUND(+E26*2%,2)</f>
        <v>155.63999999999999</v>
      </c>
      <c r="AA26" s="35">
        <f t="shared" ref="AA26:AA28" si="13">SUM(X26:Z26)</f>
        <v>2177.0899999999997</v>
      </c>
    </row>
    <row r="27" spans="1:27" ht="21" x14ac:dyDescent="0.35">
      <c r="A27" s="1"/>
      <c r="B27" s="1" t="s">
        <v>71</v>
      </c>
      <c r="C27" s="2" t="s">
        <v>72</v>
      </c>
      <c r="D27" s="46" t="s">
        <v>73</v>
      </c>
      <c r="E27" s="3">
        <v>7782.06</v>
      </c>
      <c r="F27" s="29">
        <v>15</v>
      </c>
      <c r="G27" s="3"/>
      <c r="H27" s="3"/>
      <c r="I27" s="3"/>
      <c r="J27" s="3"/>
      <c r="K27" s="3"/>
      <c r="L27" s="3"/>
      <c r="M27" s="3"/>
      <c r="N27" s="36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-0.01</v>
      </c>
      <c r="U27" s="31">
        <f>ROUND(E27*0.115,2)</f>
        <v>894.94</v>
      </c>
      <c r="V27" s="3">
        <f>SUM(S27:U27)+G27</f>
        <v>1846.06</v>
      </c>
      <c r="W27" s="32">
        <f>P27-V27</f>
        <v>5936</v>
      </c>
      <c r="X27" s="45">
        <v>426.13</v>
      </c>
      <c r="Y27" s="3">
        <f>ROUND(+E27*17.5%,2)+ROUND(E27*3%,2)</f>
        <v>1595.32</v>
      </c>
      <c r="Z27" s="34">
        <f>ROUND(+E27*2%,2)</f>
        <v>155.63999999999999</v>
      </c>
      <c r="AA27" s="35">
        <f t="shared" si="13"/>
        <v>2177.0899999999997</v>
      </c>
    </row>
    <row r="28" spans="1:27" ht="21" x14ac:dyDescent="0.35">
      <c r="A28" s="1"/>
      <c r="B28" s="46" t="s">
        <v>74</v>
      </c>
      <c r="C28" s="2" t="s">
        <v>75</v>
      </c>
      <c r="D28" t="s">
        <v>70</v>
      </c>
      <c r="E28" s="3">
        <v>7782.06</v>
      </c>
      <c r="F28" s="29">
        <v>15</v>
      </c>
      <c r="G28" s="3"/>
      <c r="H28" s="36"/>
      <c r="I28" s="36"/>
      <c r="J28" s="36"/>
      <c r="K28" s="36"/>
      <c r="L28" s="36"/>
      <c r="M28" s="36"/>
      <c r="N28" s="36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31">
        <f>ROUND(E28*0.115,2)</f>
        <v>894.94</v>
      </c>
      <c r="V28" s="3">
        <f>SUM(S28:U28)+G28</f>
        <v>1846.06</v>
      </c>
      <c r="W28" s="32">
        <f>P28-V28</f>
        <v>5936</v>
      </c>
      <c r="X28" s="45">
        <v>426.13</v>
      </c>
      <c r="Y28" s="3">
        <f>ROUND(+E28*17.5%,2)+ROUND(E28*3%,2)</f>
        <v>1595.32</v>
      </c>
      <c r="Z28" s="34">
        <f>ROUND(+E28*2%,2)</f>
        <v>155.63999999999999</v>
      </c>
      <c r="AA28" s="35">
        <f t="shared" si="13"/>
        <v>2177.0899999999997</v>
      </c>
    </row>
    <row r="29" spans="1:27" ht="18.75" x14ac:dyDescent="0.3">
      <c r="A29" s="1"/>
      <c r="B29" s="25" t="s">
        <v>31</v>
      </c>
      <c r="C29" s="38"/>
      <c r="D29" s="39"/>
      <c r="E29" s="40">
        <f>SUM(E25:E28)</f>
        <v>31128.240000000002</v>
      </c>
      <c r="F29" s="40"/>
      <c r="G29" s="40">
        <f>+G28+G27+G25+G26</f>
        <v>0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 t="shared" ref="O29" si="14">SUM(O25:O28)</f>
        <v>0</v>
      </c>
      <c r="P29" s="40">
        <f>SUM(P25:P28)</f>
        <v>31128.240000000002</v>
      </c>
      <c r="Q29" s="40">
        <f>SUM(Q25:Q27)</f>
        <v>0</v>
      </c>
      <c r="R29" s="40">
        <f>SUM(R25:R27)</f>
        <v>0</v>
      </c>
      <c r="S29" s="40">
        <f>SUM(S25:S28)</f>
        <v>3804.52</v>
      </c>
      <c r="T29" s="40">
        <f>SUM(T25:T28)</f>
        <v>-0.04</v>
      </c>
      <c r="U29" s="40">
        <f>SUM(U25:U28)</f>
        <v>3579.76</v>
      </c>
      <c r="V29" s="40">
        <f t="shared" ref="V29:AA29" si="15">SUM(V25:V28)</f>
        <v>7384.24</v>
      </c>
      <c r="W29" s="40">
        <f t="shared" si="15"/>
        <v>23744</v>
      </c>
      <c r="X29" s="40">
        <f t="shared" si="15"/>
        <v>1704.52</v>
      </c>
      <c r="Y29" s="40">
        <f t="shared" si="15"/>
        <v>6381.28</v>
      </c>
      <c r="Z29" s="40">
        <f t="shared" si="15"/>
        <v>622.55999999999995</v>
      </c>
      <c r="AA29" s="40">
        <f t="shared" si="15"/>
        <v>8708.3599999999988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  <c r="X30" s="1"/>
      <c r="Y30" s="1"/>
      <c r="Z30" s="1"/>
      <c r="AA30" s="1"/>
    </row>
    <row r="31" spans="1:27" ht="18.75" x14ac:dyDescent="0.3">
      <c r="A31" s="1"/>
      <c r="B31" s="25" t="s">
        <v>76</v>
      </c>
      <c r="C31" s="38" t="s">
        <v>77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  <c r="X31" s="1"/>
      <c r="Y31" s="1"/>
      <c r="Z31" s="1"/>
      <c r="AA31" s="1"/>
    </row>
    <row r="32" spans="1:27" ht="21" x14ac:dyDescent="0.35">
      <c r="A32" s="1"/>
      <c r="B32" s="1" t="s">
        <v>78</v>
      </c>
      <c r="C32" s="2"/>
      <c r="D32" t="s">
        <v>126</v>
      </c>
      <c r="E32" s="3"/>
      <c r="F32" s="29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47"/>
      <c r="V32" s="3"/>
      <c r="W32" s="48"/>
      <c r="X32" s="45"/>
      <c r="Y32" s="45"/>
      <c r="Z32" s="34"/>
      <c r="AA32" s="35"/>
    </row>
    <row r="33" spans="1:27" ht="21" x14ac:dyDescent="0.35">
      <c r="A33" s="1"/>
      <c r="B33" t="s">
        <v>78</v>
      </c>
      <c r="C33" s="2" t="s">
        <v>79</v>
      </c>
      <c r="D33" t="s">
        <v>80</v>
      </c>
      <c r="E33" s="3">
        <v>7782.06</v>
      </c>
      <c r="F33" s="29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 t="shared" ref="P33:P49" si="16">E33+-N33</f>
        <v>7782.06</v>
      </c>
      <c r="Q33" s="3"/>
      <c r="R33" s="3"/>
      <c r="S33" s="3">
        <v>951.13</v>
      </c>
      <c r="T33" s="3">
        <v>-0.01</v>
      </c>
      <c r="U33" s="47">
        <f t="shared" ref="U33:U49" si="17">ROUND(E33*0.115,2)</f>
        <v>894.94</v>
      </c>
      <c r="V33" s="3">
        <f t="shared" ref="V33:V39" si="18">SUM(S33:U33)+G33</f>
        <v>1846.06</v>
      </c>
      <c r="W33" s="32">
        <f t="shared" ref="W33:W49" si="19">P33-V33</f>
        <v>5936</v>
      </c>
      <c r="X33" s="45">
        <v>426.13</v>
      </c>
      <c r="Y33" s="3">
        <f t="shared" ref="Y33:Y49" si="20">ROUND(+E33*17.5%,2)+ROUND(E33*3%,2)</f>
        <v>1595.32</v>
      </c>
      <c r="Z33" s="34">
        <f t="shared" ref="Z33:Z49" si="21">ROUND(+E33*2%,2)</f>
        <v>155.63999999999999</v>
      </c>
      <c r="AA33" s="35">
        <f>SUM(X33:Z33)</f>
        <v>2177.0899999999997</v>
      </c>
    </row>
    <row r="34" spans="1:27" ht="21" x14ac:dyDescent="0.35">
      <c r="A34" s="1"/>
      <c r="B34" s="46" t="s">
        <v>81</v>
      </c>
      <c r="C34" s="2" t="s">
        <v>82</v>
      </c>
      <c r="D34" t="s">
        <v>80</v>
      </c>
      <c r="E34" s="3">
        <v>7782.06</v>
      </c>
      <c r="F34" s="29">
        <v>15</v>
      </c>
      <c r="G34" s="44"/>
      <c r="H34" s="3"/>
      <c r="I34" s="3"/>
      <c r="J34" s="3"/>
      <c r="K34" s="3"/>
      <c r="L34" s="3"/>
      <c r="M34" s="3"/>
      <c r="N34" s="36"/>
      <c r="O34" s="3"/>
      <c r="P34" s="3">
        <f t="shared" si="16"/>
        <v>7782.06</v>
      </c>
      <c r="Q34" s="3"/>
      <c r="R34" s="3"/>
      <c r="S34" s="3">
        <v>951.13</v>
      </c>
      <c r="T34" s="3">
        <v>-0.01</v>
      </c>
      <c r="U34" s="47">
        <f t="shared" si="17"/>
        <v>894.94</v>
      </c>
      <c r="V34" s="3">
        <f t="shared" si="18"/>
        <v>1846.06</v>
      </c>
      <c r="W34" s="32">
        <f t="shared" si="19"/>
        <v>5936</v>
      </c>
      <c r="X34" s="45">
        <v>426.13</v>
      </c>
      <c r="Y34" s="3">
        <f t="shared" si="20"/>
        <v>1595.32</v>
      </c>
      <c r="Z34" s="34">
        <f t="shared" si="21"/>
        <v>155.63999999999999</v>
      </c>
      <c r="AA34" s="35">
        <f t="shared" ref="AA34:AA49" si="22">SUM(X34:Z34)</f>
        <v>2177.0899999999997</v>
      </c>
    </row>
    <row r="35" spans="1:27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9">
        <v>15</v>
      </c>
      <c r="G35" s="30">
        <v>1332</v>
      </c>
      <c r="H35" s="3"/>
      <c r="I35" s="3"/>
      <c r="J35" s="3"/>
      <c r="K35" s="3"/>
      <c r="L35" s="3"/>
      <c r="M35" s="3"/>
      <c r="N35" s="36"/>
      <c r="O35" s="3"/>
      <c r="P35" s="3">
        <f t="shared" si="16"/>
        <v>7989.28</v>
      </c>
      <c r="Q35" s="3">
        <v>0</v>
      </c>
      <c r="R35" s="3"/>
      <c r="S35" s="3">
        <v>995.41</v>
      </c>
      <c r="T35" s="3">
        <v>0.1</v>
      </c>
      <c r="U35" s="47">
        <f t="shared" si="17"/>
        <v>918.77</v>
      </c>
      <c r="V35" s="3">
        <f t="shared" si="18"/>
        <v>3246.2799999999997</v>
      </c>
      <c r="W35" s="32">
        <f t="shared" si="19"/>
        <v>4743</v>
      </c>
      <c r="X35" s="45">
        <v>439.54</v>
      </c>
      <c r="Y35" s="3">
        <f t="shared" si="20"/>
        <v>1637.8</v>
      </c>
      <c r="Z35" s="34">
        <f t="shared" si="21"/>
        <v>159.79</v>
      </c>
      <c r="AA35" s="35">
        <f t="shared" si="22"/>
        <v>2237.13</v>
      </c>
    </row>
    <row r="36" spans="1:27" ht="21" x14ac:dyDescent="0.35">
      <c r="A36" s="1"/>
      <c r="B36" s="1" t="s">
        <v>86</v>
      </c>
      <c r="C36" s="2" t="s">
        <v>87</v>
      </c>
      <c r="D36" s="1" t="s">
        <v>88</v>
      </c>
      <c r="E36" s="3">
        <v>7782.06</v>
      </c>
      <c r="F36" s="29">
        <v>15</v>
      </c>
      <c r="G36" s="30">
        <v>3417</v>
      </c>
      <c r="H36" s="3"/>
      <c r="I36" s="3"/>
      <c r="J36" s="3"/>
      <c r="K36" s="3"/>
      <c r="L36" s="3"/>
      <c r="M36" s="3"/>
      <c r="N36" s="36"/>
      <c r="O36" s="3"/>
      <c r="P36" s="3">
        <f t="shared" si="16"/>
        <v>7782.06</v>
      </c>
      <c r="Q36" s="3">
        <v>0</v>
      </c>
      <c r="R36" s="3"/>
      <c r="S36" s="3">
        <v>951.13</v>
      </c>
      <c r="T36" s="3">
        <v>-0.01</v>
      </c>
      <c r="U36" s="47">
        <f t="shared" si="17"/>
        <v>894.94</v>
      </c>
      <c r="V36" s="3">
        <f t="shared" si="18"/>
        <v>5263.0599999999995</v>
      </c>
      <c r="W36" s="32">
        <f t="shared" si="19"/>
        <v>2519.0000000000009</v>
      </c>
      <c r="X36" s="45">
        <v>426.13</v>
      </c>
      <c r="Y36" s="3">
        <f t="shared" si="20"/>
        <v>1595.32</v>
      </c>
      <c r="Z36" s="34">
        <f t="shared" si="21"/>
        <v>155.63999999999999</v>
      </c>
      <c r="AA36" s="35">
        <f t="shared" si="22"/>
        <v>2177.0899999999997</v>
      </c>
    </row>
    <row r="37" spans="1:27" ht="21" x14ac:dyDescent="0.35">
      <c r="A37" s="1"/>
      <c r="B37" s="1" t="s">
        <v>89</v>
      </c>
      <c r="C37" s="2" t="s">
        <v>90</v>
      </c>
      <c r="D37" s="1" t="s">
        <v>91</v>
      </c>
      <c r="E37" s="3">
        <v>7782.06</v>
      </c>
      <c r="F37" s="29">
        <v>15</v>
      </c>
      <c r="G37" s="30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16"/>
        <v>7782.06</v>
      </c>
      <c r="Q37" s="3">
        <v>0</v>
      </c>
      <c r="R37" s="3"/>
      <c r="S37" s="3">
        <v>951.13</v>
      </c>
      <c r="T37" s="3">
        <v>0.19</v>
      </c>
      <c r="U37" s="47">
        <f t="shared" si="17"/>
        <v>894.94</v>
      </c>
      <c r="V37" s="3">
        <f t="shared" si="18"/>
        <v>3989.26</v>
      </c>
      <c r="W37" s="32">
        <f t="shared" si="19"/>
        <v>3792.8</v>
      </c>
      <c r="X37" s="45">
        <v>426.13</v>
      </c>
      <c r="Y37" s="3">
        <f t="shared" si="20"/>
        <v>1595.32</v>
      </c>
      <c r="Z37" s="34">
        <f t="shared" si="21"/>
        <v>155.63999999999999</v>
      </c>
      <c r="AA37" s="35">
        <f t="shared" si="22"/>
        <v>2177.0899999999997</v>
      </c>
    </row>
    <row r="38" spans="1:27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9"/>
      <c r="G38" s="44"/>
      <c r="H38" s="3"/>
      <c r="I38" s="3"/>
      <c r="J38" s="3"/>
      <c r="K38" s="3"/>
      <c r="L38" s="3"/>
      <c r="M38" s="3"/>
      <c r="N38" s="36"/>
      <c r="O38" s="3"/>
      <c r="P38" s="3">
        <f t="shared" si="16"/>
        <v>0</v>
      </c>
      <c r="Q38" s="3">
        <v>0</v>
      </c>
      <c r="R38" s="3"/>
      <c r="S38" s="3"/>
      <c r="T38" s="3"/>
      <c r="U38" s="47">
        <f t="shared" si="17"/>
        <v>0</v>
      </c>
      <c r="V38" s="3">
        <f t="shared" si="18"/>
        <v>0</v>
      </c>
      <c r="W38" s="32">
        <f t="shared" si="19"/>
        <v>0</v>
      </c>
      <c r="X38" s="45"/>
      <c r="Y38" s="3">
        <f t="shared" si="20"/>
        <v>0</v>
      </c>
      <c r="Z38" s="34">
        <f t="shared" si="21"/>
        <v>0</v>
      </c>
      <c r="AA38" s="35">
        <f t="shared" si="22"/>
        <v>0</v>
      </c>
    </row>
    <row r="39" spans="1:27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9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16"/>
        <v>7513.82</v>
      </c>
      <c r="Q39" s="3">
        <v>0</v>
      </c>
      <c r="R39" s="3"/>
      <c r="S39" s="3">
        <v>893.85</v>
      </c>
      <c r="T39" s="3">
        <v>0.08</v>
      </c>
      <c r="U39" s="47">
        <f t="shared" si="17"/>
        <v>864.09</v>
      </c>
      <c r="V39" s="3">
        <f t="shared" si="18"/>
        <v>1758.02</v>
      </c>
      <c r="W39" s="32">
        <f t="shared" si="19"/>
        <v>5755.7999999999993</v>
      </c>
      <c r="X39" s="45">
        <v>426.13</v>
      </c>
      <c r="Y39" s="3">
        <f t="shared" si="20"/>
        <v>1540.3300000000002</v>
      </c>
      <c r="Z39" s="34">
        <f t="shared" si="21"/>
        <v>150.28</v>
      </c>
      <c r="AA39" s="35">
        <f t="shared" si="22"/>
        <v>2116.7400000000002</v>
      </c>
    </row>
    <row r="40" spans="1:27" ht="21" x14ac:dyDescent="0.35">
      <c r="A40" s="1"/>
      <c r="B40" t="s">
        <v>96</v>
      </c>
      <c r="C40" s="2" t="s">
        <v>97</v>
      </c>
      <c r="D40" t="s">
        <v>98</v>
      </c>
      <c r="E40" s="3">
        <v>7782.06</v>
      </c>
      <c r="F40" s="29">
        <v>15</v>
      </c>
      <c r="G40" s="3"/>
      <c r="H40" s="3"/>
      <c r="I40" s="3"/>
      <c r="J40" s="30">
        <v>2257.0300000000002</v>
      </c>
      <c r="K40" s="30">
        <v>86.18</v>
      </c>
      <c r="L40" s="30">
        <v>1375.93</v>
      </c>
      <c r="M40" s="30">
        <v>37.35</v>
      </c>
      <c r="N40" s="42"/>
      <c r="O40" s="3"/>
      <c r="P40" s="3">
        <f t="shared" si="16"/>
        <v>7782.06</v>
      </c>
      <c r="Q40" s="3">
        <v>0</v>
      </c>
      <c r="R40" s="3"/>
      <c r="S40" s="3">
        <v>951.13</v>
      </c>
      <c r="T40" s="3">
        <v>0.1</v>
      </c>
      <c r="U40" s="47">
        <f t="shared" si="17"/>
        <v>894.94</v>
      </c>
      <c r="V40" s="3">
        <f>SUM(S40:U40)+G40+J40+K40+L40+M40</f>
        <v>5602.6600000000017</v>
      </c>
      <c r="W40" s="32">
        <f t="shared" si="19"/>
        <v>2179.3999999999987</v>
      </c>
      <c r="X40" s="45">
        <v>426.13</v>
      </c>
      <c r="Y40" s="3">
        <f t="shared" si="20"/>
        <v>1595.32</v>
      </c>
      <c r="Z40" s="34">
        <f t="shared" si="21"/>
        <v>155.63999999999999</v>
      </c>
      <c r="AA40" s="35">
        <f t="shared" si="22"/>
        <v>2177.0899999999997</v>
      </c>
    </row>
    <row r="41" spans="1:27" ht="21" x14ac:dyDescent="0.35">
      <c r="A41" s="1"/>
      <c r="B41" s="1" t="s">
        <v>99</v>
      </c>
      <c r="C41" s="2" t="s">
        <v>100</v>
      </c>
      <c r="D41" s="1" t="s">
        <v>98</v>
      </c>
      <c r="E41" s="3">
        <v>7782.06</v>
      </c>
      <c r="F41" s="29">
        <v>15</v>
      </c>
      <c r="G41" s="49"/>
      <c r="H41" s="3"/>
      <c r="I41" s="3"/>
      <c r="J41" s="30">
        <v>2254.1999999999998</v>
      </c>
      <c r="K41" s="30">
        <v>112.95</v>
      </c>
      <c r="L41" s="49"/>
      <c r="M41" s="49"/>
      <c r="N41" s="42"/>
      <c r="O41" s="3"/>
      <c r="P41" s="3">
        <f t="shared" si="16"/>
        <v>7782.06</v>
      </c>
      <c r="Q41" s="3">
        <v>0</v>
      </c>
      <c r="R41" s="3"/>
      <c r="S41" s="3">
        <v>951.13</v>
      </c>
      <c r="T41" s="3">
        <v>0.04</v>
      </c>
      <c r="U41" s="47">
        <f t="shared" si="17"/>
        <v>894.94</v>
      </c>
      <c r="V41" s="3">
        <f>SUM(S41:U41)+G41+J41+K41</f>
        <v>4213.2599999999993</v>
      </c>
      <c r="W41" s="32">
        <f t="shared" si="19"/>
        <v>3568.8000000000011</v>
      </c>
      <c r="X41" s="45">
        <v>426.13</v>
      </c>
      <c r="Y41" s="3">
        <f t="shared" si="20"/>
        <v>1595.32</v>
      </c>
      <c r="Z41" s="34">
        <f t="shared" si="21"/>
        <v>155.63999999999999</v>
      </c>
      <c r="AA41" s="35">
        <f t="shared" si="22"/>
        <v>2177.0899999999997</v>
      </c>
    </row>
    <row r="42" spans="1:27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9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16"/>
        <v>7513.82</v>
      </c>
      <c r="Q42" s="3">
        <v>0</v>
      </c>
      <c r="R42" s="3"/>
      <c r="S42" s="3">
        <v>893.85</v>
      </c>
      <c r="T42" s="3">
        <v>0.08</v>
      </c>
      <c r="U42" s="47">
        <f t="shared" si="17"/>
        <v>864.09</v>
      </c>
      <c r="V42" s="3">
        <f>SUM(S42:U42)+G42</f>
        <v>1758.02</v>
      </c>
      <c r="W42" s="32">
        <f t="shared" si="19"/>
        <v>5755.7999999999993</v>
      </c>
      <c r="X42" s="45">
        <v>426.13</v>
      </c>
      <c r="Y42" s="3">
        <f t="shared" si="20"/>
        <v>1540.3300000000002</v>
      </c>
      <c r="Z42" s="34">
        <f t="shared" si="21"/>
        <v>150.28</v>
      </c>
      <c r="AA42" s="35">
        <f t="shared" si="22"/>
        <v>2116.7400000000002</v>
      </c>
    </row>
    <row r="43" spans="1:27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9">
        <v>15</v>
      </c>
      <c r="G43" s="30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16"/>
        <v>7782.06</v>
      </c>
      <c r="Q43" s="3">
        <v>0</v>
      </c>
      <c r="R43" s="3"/>
      <c r="S43" s="3">
        <v>951.13</v>
      </c>
      <c r="T43" s="3">
        <v>-0.01</v>
      </c>
      <c r="U43" s="47">
        <f t="shared" si="17"/>
        <v>894.94</v>
      </c>
      <c r="V43" s="3">
        <f>SUM(S43:U43)+G43</f>
        <v>3099.06</v>
      </c>
      <c r="W43" s="32">
        <f t="shared" si="19"/>
        <v>4683</v>
      </c>
      <c r="X43" s="45">
        <v>426.13</v>
      </c>
      <c r="Y43" s="3">
        <f t="shared" si="20"/>
        <v>1595.32</v>
      </c>
      <c r="Z43" s="34">
        <f t="shared" si="21"/>
        <v>155.63999999999999</v>
      </c>
      <c r="AA43" s="35">
        <f t="shared" si="22"/>
        <v>2177.0899999999997</v>
      </c>
    </row>
    <row r="44" spans="1:27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9">
        <v>15</v>
      </c>
      <c r="G44" s="30">
        <v>890</v>
      </c>
      <c r="H44" s="3"/>
      <c r="I44" s="3"/>
      <c r="J44" s="3"/>
      <c r="K44" s="3"/>
      <c r="L44" s="3"/>
      <c r="M44" s="3"/>
      <c r="N44" s="36"/>
      <c r="O44" s="3"/>
      <c r="P44" s="3">
        <f t="shared" si="16"/>
        <v>7782.06</v>
      </c>
      <c r="Q44" s="3">
        <v>0</v>
      </c>
      <c r="R44" s="3"/>
      <c r="S44" s="3">
        <v>951.13</v>
      </c>
      <c r="T44" s="3">
        <v>-0.01</v>
      </c>
      <c r="U44" s="47">
        <f t="shared" si="17"/>
        <v>894.94</v>
      </c>
      <c r="V44" s="3">
        <f>SUM(S44:U44)+G44</f>
        <v>2736.06</v>
      </c>
      <c r="W44" s="32">
        <f t="shared" si="19"/>
        <v>5046</v>
      </c>
      <c r="X44" s="45">
        <v>426.13</v>
      </c>
      <c r="Y44" s="3">
        <f t="shared" si="20"/>
        <v>1595.32</v>
      </c>
      <c r="Z44" s="34">
        <f t="shared" si="21"/>
        <v>155.63999999999999</v>
      </c>
      <c r="AA44" s="35">
        <f t="shared" si="22"/>
        <v>2177.0899999999997</v>
      </c>
    </row>
    <row r="45" spans="1:27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9">
        <v>15</v>
      </c>
      <c r="G45" s="30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16"/>
        <v>7782.06</v>
      </c>
      <c r="Q45" s="3">
        <v>0</v>
      </c>
      <c r="R45" s="3"/>
      <c r="S45" s="3">
        <v>951.13</v>
      </c>
      <c r="T45" s="3">
        <v>-0.01</v>
      </c>
      <c r="U45" s="47">
        <f t="shared" si="17"/>
        <v>894.94</v>
      </c>
      <c r="V45" s="3">
        <f>SUM(S45:U45)+G45</f>
        <v>2790.06</v>
      </c>
      <c r="W45" s="32">
        <f t="shared" si="19"/>
        <v>4992</v>
      </c>
      <c r="X45" s="45">
        <v>426.13</v>
      </c>
      <c r="Y45" s="3">
        <f t="shared" si="20"/>
        <v>1595.32</v>
      </c>
      <c r="Z45" s="34">
        <f t="shared" si="21"/>
        <v>155.63999999999999</v>
      </c>
      <c r="AA45" s="35">
        <f t="shared" si="22"/>
        <v>2177.0899999999997</v>
      </c>
    </row>
    <row r="46" spans="1:27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9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16"/>
        <v>7782.06</v>
      </c>
      <c r="Q46" s="3">
        <v>0</v>
      </c>
      <c r="R46" s="3"/>
      <c r="S46" s="3">
        <v>951.13</v>
      </c>
      <c r="T46" s="3">
        <v>0.19</v>
      </c>
      <c r="U46" s="47">
        <f t="shared" si="17"/>
        <v>894.94</v>
      </c>
      <c r="V46" s="3">
        <f>SUM(S46:U46)+G46</f>
        <v>1846.2600000000002</v>
      </c>
      <c r="W46" s="32">
        <f t="shared" si="19"/>
        <v>5935.8</v>
      </c>
      <c r="X46" s="45">
        <v>426.13</v>
      </c>
      <c r="Y46" s="3">
        <f t="shared" si="20"/>
        <v>1595.32</v>
      </c>
      <c r="Z46" s="34">
        <f t="shared" si="21"/>
        <v>155.63999999999999</v>
      </c>
      <c r="AA46" s="35">
        <f t="shared" si="22"/>
        <v>2177.0899999999997</v>
      </c>
    </row>
    <row r="47" spans="1:27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9">
        <v>15</v>
      </c>
      <c r="G47" s="3"/>
      <c r="H47" s="3"/>
      <c r="I47" s="30">
        <v>2600.7800000000002</v>
      </c>
      <c r="J47" s="3"/>
      <c r="K47" s="3"/>
      <c r="L47" s="3"/>
      <c r="M47" s="3"/>
      <c r="N47" s="36"/>
      <c r="O47" s="3"/>
      <c r="P47" s="3">
        <f t="shared" si="16"/>
        <v>7782.06</v>
      </c>
      <c r="Q47" s="3">
        <v>0</v>
      </c>
      <c r="R47" s="3"/>
      <c r="S47" s="3">
        <v>951.13</v>
      </c>
      <c r="T47" s="3">
        <v>0.01</v>
      </c>
      <c r="U47" s="47">
        <f t="shared" si="17"/>
        <v>894.94</v>
      </c>
      <c r="V47" s="3">
        <f>SUM(S47:U47)+G47+I47</f>
        <v>4446.8600000000006</v>
      </c>
      <c r="W47" s="50">
        <f t="shared" si="19"/>
        <v>3335.2</v>
      </c>
      <c r="X47" s="45">
        <v>426.13</v>
      </c>
      <c r="Y47" s="3">
        <f t="shared" si="20"/>
        <v>1595.32</v>
      </c>
      <c r="Z47" s="34">
        <f t="shared" si="21"/>
        <v>155.63999999999999</v>
      </c>
      <c r="AA47" s="35">
        <f t="shared" si="22"/>
        <v>2177.0899999999997</v>
      </c>
    </row>
    <row r="48" spans="1:27" ht="21" x14ac:dyDescent="0.35">
      <c r="A48" s="1"/>
      <c r="B48" t="s">
        <v>115</v>
      </c>
      <c r="C48" s="2" t="s">
        <v>93</v>
      </c>
      <c r="D48" t="s">
        <v>108</v>
      </c>
      <c r="E48" s="3"/>
      <c r="F48" s="29"/>
      <c r="G48" s="3"/>
      <c r="H48" s="3"/>
      <c r="I48" s="3"/>
      <c r="J48" s="3"/>
      <c r="K48" s="3"/>
      <c r="L48" s="3"/>
      <c r="M48" s="3"/>
      <c r="N48" s="42"/>
      <c r="O48" s="3"/>
      <c r="P48" s="3">
        <f t="shared" si="16"/>
        <v>0</v>
      </c>
      <c r="Q48" s="3">
        <v>0</v>
      </c>
      <c r="R48" s="3"/>
      <c r="S48" s="3"/>
      <c r="T48" s="3"/>
      <c r="U48" s="47">
        <f t="shared" si="17"/>
        <v>0</v>
      </c>
      <c r="V48" s="3">
        <f>SUM(S48:U48)+G48</f>
        <v>0</v>
      </c>
      <c r="W48" s="32">
        <f t="shared" si="19"/>
        <v>0</v>
      </c>
      <c r="X48" s="45"/>
      <c r="Y48" s="3">
        <f t="shared" si="20"/>
        <v>0</v>
      </c>
      <c r="Z48" s="34">
        <f t="shared" si="21"/>
        <v>0</v>
      </c>
      <c r="AA48" s="35">
        <f t="shared" si="22"/>
        <v>0</v>
      </c>
    </row>
    <row r="49" spans="1:27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9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16"/>
        <v>4844.53</v>
      </c>
      <c r="Q49" s="3"/>
      <c r="R49" s="3"/>
      <c r="S49" s="3">
        <v>397.02</v>
      </c>
      <c r="T49" s="3">
        <v>-0.01</v>
      </c>
      <c r="U49" s="47">
        <f t="shared" si="17"/>
        <v>557.12</v>
      </c>
      <c r="V49" s="3">
        <f>SUM(S49:U49)+G49</f>
        <v>954.13</v>
      </c>
      <c r="W49" s="32">
        <f t="shared" si="19"/>
        <v>3890.3999999999996</v>
      </c>
      <c r="X49" s="33">
        <v>346.1</v>
      </c>
      <c r="Y49" s="3">
        <f t="shared" si="20"/>
        <v>993.13</v>
      </c>
      <c r="Z49" s="34">
        <f t="shared" si="21"/>
        <v>96.89</v>
      </c>
      <c r="AA49" s="35">
        <f t="shared" si="22"/>
        <v>1436.1200000000001</v>
      </c>
    </row>
    <row r="50" spans="1:27" ht="18.75" x14ac:dyDescent="0.3">
      <c r="A50" s="1"/>
      <c r="B50" s="25" t="s">
        <v>31</v>
      </c>
      <c r="C50" s="38"/>
      <c r="D50" s="39"/>
      <c r="E50" s="40">
        <f>SUM(E32:E49)</f>
        <v>113464.10999999999</v>
      </c>
      <c r="F50" s="40"/>
      <c r="G50" s="40">
        <f>SUM(G32:G49)</f>
        <v>9979</v>
      </c>
      <c r="H50" s="40">
        <f t="shared" ref="H50:M50" si="23">SUM(H32:H49)</f>
        <v>0</v>
      </c>
      <c r="I50" s="40">
        <f t="shared" si="23"/>
        <v>2600.7800000000002</v>
      </c>
      <c r="J50" s="40">
        <f t="shared" si="23"/>
        <v>4511.2299999999996</v>
      </c>
      <c r="K50" s="40">
        <f t="shared" si="23"/>
        <v>199.13</v>
      </c>
      <c r="L50" s="40">
        <f t="shared" si="23"/>
        <v>1375.93</v>
      </c>
      <c r="M50" s="40">
        <f t="shared" si="23"/>
        <v>37.35</v>
      </c>
      <c r="N50" s="40">
        <f>SUM(N32:N49)</f>
        <v>0</v>
      </c>
      <c r="O50" s="40">
        <f t="shared" ref="O50:AA50" si="24">SUM(O32:O49)</f>
        <v>0</v>
      </c>
      <c r="P50" s="40">
        <f t="shared" si="24"/>
        <v>113464.10999999999</v>
      </c>
      <c r="Q50" s="40">
        <f t="shared" si="24"/>
        <v>0</v>
      </c>
      <c r="R50" s="40">
        <f t="shared" si="24"/>
        <v>0</v>
      </c>
      <c r="S50" s="40">
        <f t="shared" si="24"/>
        <v>13642.559999999998</v>
      </c>
      <c r="T50" s="40">
        <f>SUM(T32:T49)</f>
        <v>0.72</v>
      </c>
      <c r="U50" s="40">
        <f t="shared" si="24"/>
        <v>13048.410000000005</v>
      </c>
      <c r="V50" s="40">
        <f t="shared" si="24"/>
        <v>45395.11</v>
      </c>
      <c r="W50" s="40">
        <f t="shared" si="24"/>
        <v>68068.999999999985</v>
      </c>
      <c r="X50" s="40">
        <f t="shared" si="24"/>
        <v>6325.3300000000008</v>
      </c>
      <c r="Y50" s="40">
        <f t="shared" si="24"/>
        <v>23260.11</v>
      </c>
      <c r="Z50" s="40">
        <f t="shared" si="24"/>
        <v>2269.2799999999993</v>
      </c>
      <c r="AA50" s="40">
        <f t="shared" si="24"/>
        <v>31854.720000000001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1"/>
      <c r="X51" s="1"/>
      <c r="Y51" s="1"/>
      <c r="Z51" s="1"/>
      <c r="AA51" s="1"/>
    </row>
    <row r="52" spans="1:27" ht="18.75" x14ac:dyDescent="0.3">
      <c r="A52" s="1"/>
      <c r="B52" s="25" t="s">
        <v>119</v>
      </c>
      <c r="C52" s="38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1"/>
      <c r="X52" s="1"/>
      <c r="Y52" s="1"/>
      <c r="Z52" s="1"/>
      <c r="AA52" s="1"/>
    </row>
    <row r="53" spans="1:27" ht="21" x14ac:dyDescent="0.35">
      <c r="A53" s="1"/>
      <c r="B53" s="1" t="s">
        <v>121</v>
      </c>
      <c r="C53" s="2" t="s">
        <v>122</v>
      </c>
      <c r="D53" s="1" t="s">
        <v>123</v>
      </c>
      <c r="E53" s="3">
        <v>7989.28</v>
      </c>
      <c r="F53" s="29">
        <v>15</v>
      </c>
      <c r="G53" s="68"/>
      <c r="H53" s="3"/>
      <c r="I53" s="3"/>
      <c r="J53" s="3"/>
      <c r="K53" s="3"/>
      <c r="L53" s="3"/>
      <c r="M53" s="3"/>
      <c r="N53" s="36"/>
      <c r="O53" s="3"/>
      <c r="P53" s="3">
        <f t="shared" ref="P53:P58" si="25">E53+-N53</f>
        <v>7989.28</v>
      </c>
      <c r="Q53" s="3"/>
      <c r="R53" s="3"/>
      <c r="S53" s="3">
        <v>995.41</v>
      </c>
      <c r="T53" s="3">
        <v>-0.1</v>
      </c>
      <c r="U53" s="31">
        <f t="shared" ref="U53:U58" si="26">ROUND(E53*0.115,2)</f>
        <v>918.77</v>
      </c>
      <c r="V53" s="3">
        <f t="shared" ref="V53:V58" si="27">SUM(S53:U53)+G53</f>
        <v>1914.08</v>
      </c>
      <c r="W53" s="32">
        <f t="shared" ref="W53:W58" si="28">P53-V53</f>
        <v>6075.2</v>
      </c>
      <c r="X53" s="45">
        <v>439.54</v>
      </c>
      <c r="Y53" s="3">
        <f t="shared" ref="Y53:Y58" si="29">ROUND(+E53*17.5%,2)+ROUND(E53*3%,2)</f>
        <v>1637.8</v>
      </c>
      <c r="Z53" s="34">
        <f t="shared" ref="Z53:Z58" si="30">ROUND(+E53*2%,2)</f>
        <v>159.79</v>
      </c>
      <c r="AA53" s="35">
        <f>SUM(X53:Z53)</f>
        <v>2237.13</v>
      </c>
    </row>
    <row r="54" spans="1:27" ht="21" x14ac:dyDescent="0.35">
      <c r="A54" s="1"/>
      <c r="B54" s="1" t="s">
        <v>124</v>
      </c>
      <c r="C54" s="2" t="s">
        <v>125</v>
      </c>
      <c r="D54" s="1" t="s">
        <v>126</v>
      </c>
      <c r="E54" s="3">
        <v>7782.06</v>
      </c>
      <c r="F54" s="29">
        <v>15</v>
      </c>
      <c r="G54" s="3"/>
      <c r="H54" s="3"/>
      <c r="I54" s="3"/>
      <c r="J54" s="3"/>
      <c r="K54" s="3"/>
      <c r="L54" s="3"/>
      <c r="M54" s="3"/>
      <c r="N54" s="36"/>
      <c r="O54" s="3"/>
      <c r="P54" s="3">
        <f t="shared" si="25"/>
        <v>7782.06</v>
      </c>
      <c r="Q54" s="3"/>
      <c r="R54" s="3"/>
      <c r="S54" s="3">
        <v>951.13</v>
      </c>
      <c r="T54" s="3">
        <v>0.19</v>
      </c>
      <c r="U54" s="31">
        <f t="shared" si="26"/>
        <v>894.94</v>
      </c>
      <c r="V54" s="3">
        <f t="shared" si="27"/>
        <v>1846.2600000000002</v>
      </c>
      <c r="W54" s="32">
        <f t="shared" si="28"/>
        <v>5935.8</v>
      </c>
      <c r="X54" s="45">
        <v>426.13</v>
      </c>
      <c r="Y54" s="3">
        <f t="shared" si="29"/>
        <v>1595.32</v>
      </c>
      <c r="Z54" s="34">
        <f t="shared" si="30"/>
        <v>155.63999999999999</v>
      </c>
      <c r="AA54" s="35">
        <f t="shared" ref="AA54:AA58" si="31">SUM(X54:Z54)</f>
        <v>2177.0899999999997</v>
      </c>
    </row>
    <row r="55" spans="1:27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9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25"/>
        <v>7513.82</v>
      </c>
      <c r="Q55" s="3"/>
      <c r="R55" s="3"/>
      <c r="S55" s="3">
        <v>893.85</v>
      </c>
      <c r="T55" s="3">
        <v>-0.12</v>
      </c>
      <c r="U55" s="31">
        <f t="shared" si="26"/>
        <v>864.09</v>
      </c>
      <c r="V55" s="3">
        <f t="shared" si="27"/>
        <v>1757.8200000000002</v>
      </c>
      <c r="W55" s="32">
        <f t="shared" si="28"/>
        <v>5756</v>
      </c>
      <c r="X55" s="45">
        <v>426.13</v>
      </c>
      <c r="Y55" s="3">
        <f t="shared" si="29"/>
        <v>1540.3300000000002</v>
      </c>
      <c r="Z55" s="34">
        <f t="shared" si="30"/>
        <v>150.28</v>
      </c>
      <c r="AA55" s="35">
        <f t="shared" si="31"/>
        <v>2116.7400000000002</v>
      </c>
    </row>
    <row r="56" spans="1:27" ht="91.5" x14ac:dyDescent="0.35">
      <c r="A56" s="1" t="s">
        <v>129</v>
      </c>
      <c r="B56" t="s">
        <v>130</v>
      </c>
      <c r="C56" s="2" t="s">
        <v>131</v>
      </c>
      <c r="D56" s="52" t="s">
        <v>132</v>
      </c>
      <c r="E56" s="3">
        <v>7549.4</v>
      </c>
      <c r="F56" s="29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25"/>
        <v>7549.4</v>
      </c>
      <c r="Q56" s="3"/>
      <c r="R56" s="3"/>
      <c r="S56" s="3">
        <v>901.47</v>
      </c>
      <c r="T56" s="3">
        <v>-0.05</v>
      </c>
      <c r="U56" s="31">
        <f t="shared" si="26"/>
        <v>868.18</v>
      </c>
      <c r="V56" s="3">
        <f t="shared" si="27"/>
        <v>1769.6</v>
      </c>
      <c r="W56" s="32">
        <f t="shared" si="28"/>
        <v>5779.7999999999993</v>
      </c>
      <c r="X56" s="45">
        <v>419.79</v>
      </c>
      <c r="Y56" s="3">
        <f t="shared" si="29"/>
        <v>1547.63</v>
      </c>
      <c r="Z56" s="34">
        <f t="shared" si="30"/>
        <v>150.99</v>
      </c>
      <c r="AA56" s="35">
        <f t="shared" si="31"/>
        <v>2118.41</v>
      </c>
    </row>
    <row r="57" spans="1:27" ht="91.5" x14ac:dyDescent="0.35">
      <c r="A57" s="1"/>
      <c r="B57" t="s">
        <v>133</v>
      </c>
      <c r="C57" s="2" t="s">
        <v>134</v>
      </c>
      <c r="D57" s="52" t="s">
        <v>132</v>
      </c>
      <c r="E57" s="3">
        <v>7549.4</v>
      </c>
      <c r="F57" s="29">
        <v>15</v>
      </c>
      <c r="G57" s="3"/>
      <c r="H57" s="3"/>
      <c r="I57" s="3"/>
      <c r="J57" s="3"/>
      <c r="K57" s="3"/>
      <c r="L57" s="3"/>
      <c r="M57" s="3"/>
      <c r="N57" s="36"/>
      <c r="O57" s="3"/>
      <c r="P57" s="3">
        <f t="shared" si="25"/>
        <v>7549.4</v>
      </c>
      <c r="Q57" s="3"/>
      <c r="R57" s="3"/>
      <c r="S57" s="3">
        <v>901.47</v>
      </c>
      <c r="T57" s="3">
        <v>-0.05</v>
      </c>
      <c r="U57" s="31">
        <f t="shared" si="26"/>
        <v>868.18</v>
      </c>
      <c r="V57" s="3">
        <f t="shared" si="27"/>
        <v>1769.6</v>
      </c>
      <c r="W57" s="32">
        <f t="shared" si="28"/>
        <v>5779.7999999999993</v>
      </c>
      <c r="X57" s="45">
        <v>419.79</v>
      </c>
      <c r="Y57" s="3">
        <f t="shared" si="29"/>
        <v>1547.63</v>
      </c>
      <c r="Z57" s="34">
        <f t="shared" si="30"/>
        <v>150.99</v>
      </c>
      <c r="AA57" s="35">
        <f t="shared" si="31"/>
        <v>2118.41</v>
      </c>
    </row>
    <row r="58" spans="1:27" ht="91.5" x14ac:dyDescent="0.35">
      <c r="A58" s="1"/>
      <c r="B58" t="s">
        <v>135</v>
      </c>
      <c r="C58" s="2" t="s">
        <v>136</v>
      </c>
      <c r="D58" s="52" t="s">
        <v>132</v>
      </c>
      <c r="E58" s="3">
        <v>7549.4</v>
      </c>
      <c r="F58" s="29">
        <v>15</v>
      </c>
      <c r="G58" s="30">
        <v>1736</v>
      </c>
      <c r="H58" s="3"/>
      <c r="I58" s="3"/>
      <c r="J58" s="3"/>
      <c r="K58" s="3"/>
      <c r="L58" s="3"/>
      <c r="M58" s="3"/>
      <c r="N58" s="36"/>
      <c r="O58" s="3"/>
      <c r="P58" s="3">
        <f t="shared" si="25"/>
        <v>7549.4</v>
      </c>
      <c r="Q58" s="3"/>
      <c r="R58" s="3"/>
      <c r="S58" s="3">
        <v>901.47</v>
      </c>
      <c r="T58" s="3">
        <v>-0.05</v>
      </c>
      <c r="U58" s="31">
        <f t="shared" si="26"/>
        <v>868.18</v>
      </c>
      <c r="V58" s="3">
        <f t="shared" si="27"/>
        <v>3505.6</v>
      </c>
      <c r="W58" s="32">
        <f t="shared" si="28"/>
        <v>4043.7999999999997</v>
      </c>
      <c r="X58" s="45">
        <v>419.79</v>
      </c>
      <c r="Y58" s="3">
        <f t="shared" si="29"/>
        <v>1547.63</v>
      </c>
      <c r="Z58" s="34">
        <f t="shared" si="30"/>
        <v>150.99</v>
      </c>
      <c r="AA58" s="35">
        <f t="shared" si="31"/>
        <v>2118.41</v>
      </c>
    </row>
    <row r="59" spans="1:27" ht="18.75" x14ac:dyDescent="0.3">
      <c r="A59" s="1"/>
      <c r="B59" s="25" t="s">
        <v>31</v>
      </c>
      <c r="C59" s="38"/>
      <c r="D59" s="39"/>
      <c r="E59" s="40">
        <f>SUM(E53:E58)</f>
        <v>45933.36</v>
      </c>
      <c r="F59" s="40"/>
      <c r="G59" s="40">
        <f t="shared" ref="G59:H59" si="32">SUM(G53:G58)</f>
        <v>1736</v>
      </c>
      <c r="H59" s="40">
        <f t="shared" si="32"/>
        <v>0</v>
      </c>
      <c r="I59" s="40"/>
      <c r="J59" s="40"/>
      <c r="K59" s="40"/>
      <c r="L59" s="40"/>
      <c r="M59" s="40"/>
      <c r="N59" s="40">
        <f>SUM(N53:N58)</f>
        <v>0</v>
      </c>
      <c r="O59" s="40">
        <f t="shared" ref="O59" si="33">SUM(O53:O58)</f>
        <v>0</v>
      </c>
      <c r="P59" s="40">
        <f>SUM(P53:P58)</f>
        <v>45933.36</v>
      </c>
      <c r="Q59" s="40">
        <f t="shared" ref="Q59:AA59" si="34">SUM(Q53:Q58)</f>
        <v>0</v>
      </c>
      <c r="R59" s="40">
        <f t="shared" si="34"/>
        <v>0</v>
      </c>
      <c r="S59" s="40">
        <f t="shared" si="34"/>
        <v>5544.8</v>
      </c>
      <c r="T59" s="40">
        <f t="shared" si="34"/>
        <v>-0.18</v>
      </c>
      <c r="U59" s="40">
        <f t="shared" si="34"/>
        <v>5282.34</v>
      </c>
      <c r="V59" s="40">
        <f t="shared" si="34"/>
        <v>12562.960000000001</v>
      </c>
      <c r="W59" s="40">
        <f>SUM(W53:W58)</f>
        <v>33370.400000000001</v>
      </c>
      <c r="X59" s="40">
        <f t="shared" si="34"/>
        <v>2551.17</v>
      </c>
      <c r="Y59" s="40">
        <f t="shared" si="34"/>
        <v>9416.34</v>
      </c>
      <c r="Z59" s="40">
        <f t="shared" si="34"/>
        <v>918.68</v>
      </c>
      <c r="AA59" s="40">
        <f t="shared" si="34"/>
        <v>12886.189999999999</v>
      </c>
    </row>
    <row r="60" spans="1:27" ht="18.75" x14ac:dyDescent="0.3">
      <c r="A60" s="1"/>
      <c r="B60" s="25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3"/>
      <c r="Q60" s="53"/>
      <c r="R60" s="53"/>
      <c r="S60" s="53"/>
      <c r="T60" s="53"/>
      <c r="U60" s="53"/>
      <c r="V60" s="53"/>
      <c r="W60" s="54"/>
      <c r="X60" s="55"/>
      <c r="Y60" s="55"/>
      <c r="Z60" s="55"/>
      <c r="AA60" s="55"/>
    </row>
    <row r="61" spans="1:27" ht="18.75" x14ac:dyDescent="0.3">
      <c r="A61" s="1"/>
      <c r="B61" s="25" t="s">
        <v>137</v>
      </c>
      <c r="C61" s="38" t="s">
        <v>138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3"/>
      <c r="Q61" s="53"/>
      <c r="R61" s="53"/>
      <c r="S61" s="53"/>
      <c r="T61" s="53"/>
      <c r="U61" s="53"/>
      <c r="V61" s="53"/>
      <c r="W61" s="54"/>
      <c r="X61" s="55"/>
      <c r="Y61" s="55"/>
      <c r="Z61" s="55"/>
      <c r="AA61" s="55"/>
    </row>
    <row r="62" spans="1:27" ht="21" x14ac:dyDescent="0.35">
      <c r="A62" s="1"/>
      <c r="B62" s="1" t="s">
        <v>139</v>
      </c>
      <c r="C62" s="2" t="s">
        <v>140</v>
      </c>
      <c r="D62" s="1" t="s">
        <v>36</v>
      </c>
      <c r="E62" s="3">
        <v>13520</v>
      </c>
      <c r="F62" s="29">
        <v>15</v>
      </c>
      <c r="G62" s="44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0.01</v>
      </c>
      <c r="U62" s="47">
        <f>ROUND(E62*0.115,2)</f>
        <v>1554.8</v>
      </c>
      <c r="V62" s="3">
        <f>SUM(S62:U62)+G62</f>
        <v>3736</v>
      </c>
      <c r="W62" s="32">
        <f>P62-V62</f>
        <v>9784</v>
      </c>
      <c r="X62" s="33">
        <v>595.6</v>
      </c>
      <c r="Y62" s="3">
        <f>ROUND(+E62*17.5%,2)+ROUND(E62*3%,2)</f>
        <v>2771.6</v>
      </c>
      <c r="Z62" s="34">
        <f>ROUND(+E62*2%,2)</f>
        <v>270.39999999999998</v>
      </c>
      <c r="AA62" s="35">
        <f>SUM(X62:Z62)</f>
        <v>3637.6</v>
      </c>
    </row>
    <row r="63" spans="1:27" ht="18.75" x14ac:dyDescent="0.3">
      <c r="A63" s="1"/>
      <c r="B63" s="25" t="s">
        <v>31</v>
      </c>
      <c r="C63" s="1"/>
      <c r="D63" s="1"/>
      <c r="E63" s="40">
        <f>E62</f>
        <v>13520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 t="shared" ref="O63" si="35">O62</f>
        <v>0</v>
      </c>
      <c r="P63" s="40">
        <f>P62</f>
        <v>13520</v>
      </c>
      <c r="Q63" s="40">
        <f t="shared" ref="Q63:AA63" si="36">Q62</f>
        <v>0</v>
      </c>
      <c r="R63" s="40">
        <f t="shared" si="36"/>
        <v>0</v>
      </c>
      <c r="S63" s="40">
        <f t="shared" si="36"/>
        <v>2181.19</v>
      </c>
      <c r="T63" s="40">
        <f t="shared" si="36"/>
        <v>0.01</v>
      </c>
      <c r="U63" s="40">
        <f t="shared" si="36"/>
        <v>1554.8</v>
      </c>
      <c r="V63" s="40">
        <f t="shared" si="36"/>
        <v>3736</v>
      </c>
      <c r="W63" s="40">
        <f>W62</f>
        <v>9784</v>
      </c>
      <c r="X63" s="40">
        <f t="shared" si="36"/>
        <v>595.6</v>
      </c>
      <c r="Y63" s="40">
        <f t="shared" si="36"/>
        <v>2771.6</v>
      </c>
      <c r="Z63" s="40">
        <f t="shared" si="36"/>
        <v>270.39999999999998</v>
      </c>
      <c r="AA63" s="40">
        <f t="shared" si="36"/>
        <v>3637.6</v>
      </c>
    </row>
    <row r="64" spans="1:27" ht="18.75" x14ac:dyDescent="0.3">
      <c r="A64" s="1"/>
      <c r="B64" s="25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3"/>
      <c r="Q64" s="53"/>
      <c r="R64" s="53"/>
      <c r="S64" s="53"/>
      <c r="T64" s="53"/>
      <c r="U64" s="53"/>
      <c r="V64" s="53"/>
      <c r="W64" s="54"/>
      <c r="X64" s="55"/>
      <c r="Y64" s="55"/>
      <c r="Z64" s="55"/>
      <c r="AA64" s="55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6"/>
      <c r="X65" s="1"/>
      <c r="Y65" s="1"/>
      <c r="Z65" s="1"/>
      <c r="AA65" s="1"/>
    </row>
    <row r="66" spans="1:27" ht="18.75" x14ac:dyDescent="0.3">
      <c r="A66" s="1"/>
      <c r="B66" s="1"/>
      <c r="C66" s="57" t="s">
        <v>141</v>
      </c>
      <c r="D66" s="1"/>
      <c r="E66" s="58">
        <f>E9+E22+E29+E50+E59+E63</f>
        <v>297339.05</v>
      </c>
      <c r="F66" s="58"/>
      <c r="G66" s="58">
        <f>G9+G22+G29+G50+G59+G63</f>
        <v>30603.16</v>
      </c>
      <c r="H66" s="58">
        <f t="shared" ref="H66:V66" si="37">H9+H22+H29+H50+H59+H63</f>
        <v>0</v>
      </c>
      <c r="I66" s="58">
        <f t="shared" si="37"/>
        <v>2600.7800000000002</v>
      </c>
      <c r="J66" s="58">
        <f t="shared" si="37"/>
        <v>4511.2299999999996</v>
      </c>
      <c r="K66" s="58">
        <f t="shared" si="37"/>
        <v>199.13</v>
      </c>
      <c r="L66" s="58">
        <f t="shared" si="37"/>
        <v>1375.93</v>
      </c>
      <c r="M66" s="58">
        <f t="shared" si="37"/>
        <v>37.35</v>
      </c>
      <c r="N66" s="59">
        <f>N9+N22+N29+N50+N59+N63</f>
        <v>0</v>
      </c>
      <c r="O66" s="59">
        <f t="shared" si="37"/>
        <v>0</v>
      </c>
      <c r="P66" s="58">
        <f t="shared" si="37"/>
        <v>297339.05</v>
      </c>
      <c r="Q66" s="60">
        <f t="shared" si="37"/>
        <v>7218.21</v>
      </c>
      <c r="R66" s="60">
        <f t="shared" si="37"/>
        <v>7218.7500000000009</v>
      </c>
      <c r="S66" s="58">
        <f t="shared" si="37"/>
        <v>37998.22</v>
      </c>
      <c r="T66" s="60">
        <f t="shared" si="37"/>
        <v>1.21</v>
      </c>
      <c r="U66" s="58">
        <f t="shared" si="37"/>
        <v>34194.040000000008</v>
      </c>
      <c r="V66" s="60">
        <f t="shared" si="37"/>
        <v>111521.05</v>
      </c>
      <c r="W66" s="61">
        <f>ROUND(+W9+W22+W29+W50+W59+W63,1)</f>
        <v>185818</v>
      </c>
      <c r="X66" s="60">
        <f>X9+X22+X29+X50+X59+X63</f>
        <v>16144.2</v>
      </c>
      <c r="Y66" s="59">
        <f>Y63+Y59+Y50+Y29+Y22+Y9</f>
        <v>60954.474600000001</v>
      </c>
      <c r="Z66" s="58">
        <f>Z9+Z22+Z29+Z50+Z59+Z63</f>
        <v>5946.7999999999993</v>
      </c>
      <c r="AA66" s="62">
        <f>AA9+AA22+AA29+AA50+AA59+AA63</f>
        <v>83045.474600000016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60"/>
      <c r="Y67" s="60"/>
      <c r="Z67" s="1"/>
      <c r="AA67" s="1"/>
    </row>
    <row r="68" spans="1:27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E7+E8+E12+E13+E14+E15+E16+E17+E18+E19+E20+E21+E25+E26+E27+E28+E33+E34+E35+E36+E37+E38+E39+E40+E41+E42+E43+E44+E45+E46+E47+E48+E49+E53+E54+E55+E56+E57+E58+E62</f>
        <v>297339.05000000005</v>
      </c>
      <c r="F68" s="3">
        <f>E68*17.5%</f>
        <v>52034.333750000005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143</v>
      </c>
      <c r="D69" s="1"/>
      <c r="E69" s="3">
        <f>E68</f>
        <v>297339.05000000005</v>
      </c>
      <c r="F69" s="3">
        <f>E69*3%</f>
        <v>8920.1715000000004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60954.505250000002</v>
      </c>
      <c r="G70" s="3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3"/>
      <c r="F75" s="63"/>
      <c r="G75" s="29"/>
      <c r="H75" s="29"/>
      <c r="I75" s="29"/>
      <c r="J75" s="29"/>
      <c r="K75" s="29"/>
      <c r="L75" s="29"/>
      <c r="M75" s="29"/>
      <c r="N75" s="1"/>
      <c r="O75" s="1"/>
      <c r="P75" s="1"/>
      <c r="Q75" s="1"/>
      <c r="R75" s="1"/>
      <c r="S75" s="1"/>
      <c r="T75" s="1"/>
      <c r="U75" s="65"/>
      <c r="V75" s="65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6" t="s">
        <v>144</v>
      </c>
      <c r="F76" s="65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67" t="s">
        <v>145</v>
      </c>
      <c r="X76" s="67"/>
      <c r="Y76" s="29"/>
      <c r="Z76" s="1"/>
      <c r="AA76" s="1"/>
    </row>
    <row r="77" spans="1:27" ht="15.75" x14ac:dyDescent="0.25">
      <c r="A77" s="1"/>
      <c r="B77" s="1"/>
      <c r="C77" s="1"/>
      <c r="D77" s="1"/>
      <c r="E77" s="46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147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  <row r="81" spans="1:2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1"/>
      <c r="Y81" s="1"/>
      <c r="Z81" s="1"/>
      <c r="AA81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2021-04-21T14:48:57Z</dcterms:created>
  <dcterms:modified xsi:type="dcterms:W3CDTF">2021-04-21T14:55:36Z</dcterms:modified>
</cp:coreProperties>
</file>